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Owner\Documents\Documents\4-WBL - WABA\Dallas Diamonds\"/>
    </mc:Choice>
  </mc:AlternateContent>
  <xr:revisionPtr revIDLastSave="0" documentId="13_ncr:1_{12F020DB-61E4-43EA-AB15-CC3C7CC2C81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79-80 Schedule-Results" sheetId="3" r:id="rId1"/>
  </sheets>
  <definedNames>
    <definedName name="_xlnm.Print_Area" localSheetId="0">'79-80 Schedule-Results'!$A$1:$T$66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63" i="3" l="1"/>
  <c r="P63" i="3"/>
  <c r="R63" i="3" s="1"/>
  <c r="Q62" i="3"/>
  <c r="P62" i="3"/>
  <c r="Q61" i="3"/>
  <c r="P61" i="3"/>
  <c r="Q59" i="3"/>
  <c r="P59" i="3"/>
  <c r="T57" i="3"/>
  <c r="S57" i="3"/>
  <c r="Q57" i="3"/>
  <c r="P57" i="3"/>
  <c r="T56" i="3"/>
  <c r="S56" i="3"/>
  <c r="Q56" i="3"/>
  <c r="P56" i="3"/>
  <c r="T55" i="3"/>
  <c r="S55" i="3"/>
  <c r="Q55" i="3"/>
  <c r="P55" i="3"/>
  <c r="T54" i="3"/>
  <c r="S54" i="3"/>
  <c r="Q54" i="3"/>
  <c r="P54" i="3"/>
  <c r="T53" i="3"/>
  <c r="S53" i="3"/>
  <c r="Q53" i="3"/>
  <c r="P53" i="3"/>
  <c r="T51" i="3"/>
  <c r="S51" i="3"/>
  <c r="Q51" i="3"/>
  <c r="P51" i="3"/>
  <c r="T50" i="3"/>
  <c r="S50" i="3"/>
  <c r="Q50" i="3"/>
  <c r="P50" i="3"/>
  <c r="Q49" i="3"/>
  <c r="P49" i="3"/>
  <c r="R49" i="3" s="1"/>
  <c r="K50" i="3"/>
  <c r="M50" i="3" s="1"/>
  <c r="Q48" i="3"/>
  <c r="P48" i="3"/>
  <c r="K49" i="3"/>
  <c r="M49" i="3" s="1"/>
  <c r="Q44" i="3"/>
  <c r="P44" i="3"/>
  <c r="T42" i="3"/>
  <c r="T63" i="3" s="1"/>
  <c r="S42" i="3"/>
  <c r="S63" i="3" s="1"/>
  <c r="R42" i="3"/>
  <c r="T41" i="3"/>
  <c r="S41" i="3"/>
  <c r="R41" i="3"/>
  <c r="T40" i="3"/>
  <c r="S40" i="3"/>
  <c r="R40" i="3"/>
  <c r="T38" i="3"/>
  <c r="T59" i="3" s="1"/>
  <c r="S38" i="3"/>
  <c r="S59" i="3" s="1"/>
  <c r="R38" i="3"/>
  <c r="R36" i="3"/>
  <c r="R35" i="3"/>
  <c r="R34" i="3"/>
  <c r="R33" i="3"/>
  <c r="R32" i="3"/>
  <c r="T28" i="3"/>
  <c r="T49" i="3" s="1"/>
  <c r="S28" i="3"/>
  <c r="S49" i="3" s="1"/>
  <c r="R28" i="3"/>
  <c r="T27" i="3"/>
  <c r="T48" i="3" s="1"/>
  <c r="S27" i="3"/>
  <c r="S48" i="3" s="1"/>
  <c r="R27" i="3"/>
  <c r="Q23" i="3"/>
  <c r="P23" i="3"/>
  <c r="R21" i="3"/>
  <c r="T20" i="3"/>
  <c r="S20" i="3"/>
  <c r="S62" i="3" s="1"/>
  <c r="R20" i="3"/>
  <c r="T19" i="3"/>
  <c r="S19" i="3"/>
  <c r="R19" i="3"/>
  <c r="R17" i="3"/>
  <c r="R15" i="3"/>
  <c r="R14" i="3"/>
  <c r="R13" i="3"/>
  <c r="R12" i="3"/>
  <c r="R11" i="3"/>
  <c r="R9" i="3"/>
  <c r="R8" i="3"/>
  <c r="R7" i="3"/>
  <c r="R6" i="3"/>
  <c r="T62" i="3" l="1"/>
  <c r="S61" i="3"/>
  <c r="T61" i="3"/>
  <c r="T65" i="3" s="1"/>
  <c r="R23" i="3"/>
  <c r="R44" i="3"/>
  <c r="R51" i="3"/>
  <c r="R53" i="3"/>
  <c r="R54" i="3"/>
  <c r="R56" i="3"/>
  <c r="R57" i="3"/>
  <c r="R59" i="3"/>
  <c r="S65" i="3"/>
  <c r="R24" i="3"/>
  <c r="S44" i="3"/>
  <c r="R50" i="3"/>
  <c r="Q65" i="3"/>
  <c r="R55" i="3"/>
  <c r="R61" i="3"/>
  <c r="P65" i="3"/>
  <c r="R62" i="3"/>
  <c r="S23" i="3"/>
  <c r="S24" i="3" s="1"/>
  <c r="T44" i="3"/>
  <c r="R48" i="3"/>
  <c r="T23" i="3"/>
  <c r="T24" i="3" s="1"/>
  <c r="R45" i="3"/>
  <c r="R66" i="3" s="1"/>
  <c r="S66" i="3" l="1"/>
  <c r="R65" i="3"/>
  <c r="S45" i="3"/>
  <c r="T66" i="3"/>
  <c r="T45" i="3"/>
</calcChain>
</file>

<file path=xl/sharedStrings.xml><?xml version="1.0" encoding="utf-8"?>
<sst xmlns="http://schemas.openxmlformats.org/spreadsheetml/2006/main" count="395" uniqueCount="178">
  <si>
    <t>Day</t>
  </si>
  <si>
    <t>Date</t>
  </si>
  <si>
    <t>Record</t>
  </si>
  <si>
    <t>Opponent</t>
  </si>
  <si>
    <t>Score</t>
  </si>
  <si>
    <t>Home</t>
  </si>
  <si>
    <t>COMMENTS</t>
  </si>
  <si>
    <t>Location</t>
  </si>
  <si>
    <t>Attendance</t>
  </si>
  <si>
    <t>Dallas Diamonds</t>
  </si>
  <si>
    <t>Friday</t>
  </si>
  <si>
    <t>0-1</t>
  </si>
  <si>
    <t>Dallas</t>
  </si>
  <si>
    <t>New Orleans</t>
  </si>
  <si>
    <t>1-1</t>
  </si>
  <si>
    <t>Tulane</t>
  </si>
  <si>
    <t>Tuesday</t>
  </si>
  <si>
    <t>0-5</t>
  </si>
  <si>
    <t>California</t>
  </si>
  <si>
    <t>Dallas-Conv. Ctr</t>
  </si>
  <si>
    <t>2-3</t>
  </si>
  <si>
    <t>Washington</t>
  </si>
  <si>
    <t>1-2</t>
  </si>
  <si>
    <t>Sunday</t>
  </si>
  <si>
    <t>1-3</t>
  </si>
  <si>
    <t>San Francisco</t>
  </si>
  <si>
    <t>6-1</t>
  </si>
  <si>
    <t>SF Civic Auditor</t>
  </si>
  <si>
    <t>4-1</t>
  </si>
  <si>
    <t>Minnesota</t>
  </si>
  <si>
    <t>1-4</t>
  </si>
  <si>
    <t>Thursday</t>
  </si>
  <si>
    <t>2-4</t>
  </si>
  <si>
    <t>Milwaukee</t>
  </si>
  <si>
    <t>1-5</t>
  </si>
  <si>
    <t>Saturday</t>
  </si>
  <si>
    <t>1-6</t>
  </si>
  <si>
    <t>St. Louis</t>
  </si>
  <si>
    <t>3-4</t>
  </si>
  <si>
    <t>Kiel Auditorium</t>
  </si>
  <si>
    <t>1-7</t>
  </si>
  <si>
    <t>5-1</t>
  </si>
  <si>
    <t>Met Center</t>
  </si>
  <si>
    <t>4-5</t>
  </si>
  <si>
    <t>1-8</t>
  </si>
  <si>
    <t>Iowa</t>
  </si>
  <si>
    <t>2-8</t>
  </si>
  <si>
    <t>Monday</t>
  </si>
  <si>
    <t>2-7</t>
  </si>
  <si>
    <t>Philadelphia</t>
  </si>
  <si>
    <t>3-8</t>
  </si>
  <si>
    <t>5-6</t>
  </si>
  <si>
    <t>Chicago</t>
  </si>
  <si>
    <t>3-9</t>
  </si>
  <si>
    <t>6-6</t>
  </si>
  <si>
    <t>New Jersey</t>
  </si>
  <si>
    <t>3-10</t>
  </si>
  <si>
    <t>Capital Centre</t>
  </si>
  <si>
    <t>3-11</t>
  </si>
  <si>
    <t>9-3</t>
  </si>
  <si>
    <t>Cedar Rapids</t>
  </si>
  <si>
    <t>7-3</t>
  </si>
  <si>
    <t>Houston</t>
  </si>
  <si>
    <t>4-11</t>
  </si>
  <si>
    <t>9-6</t>
  </si>
  <si>
    <t>4-12</t>
  </si>
  <si>
    <t>8-4</t>
  </si>
  <si>
    <t>5-12</t>
  </si>
  <si>
    <t>8-9</t>
  </si>
  <si>
    <t>6-12</t>
  </si>
  <si>
    <t>6-13</t>
  </si>
  <si>
    <t>13-8</t>
  </si>
  <si>
    <t>Wednesday</t>
  </si>
  <si>
    <t>6-14</t>
  </si>
  <si>
    <t>Long Beach</t>
  </si>
  <si>
    <t>6-15</t>
  </si>
  <si>
    <t>11-10</t>
  </si>
  <si>
    <t>6-16</t>
  </si>
  <si>
    <t>New York</t>
  </si>
  <si>
    <t>18-4</t>
  </si>
  <si>
    <t>Felt Forum</t>
  </si>
  <si>
    <t>6-17</t>
  </si>
  <si>
    <t>12-11</t>
  </si>
  <si>
    <t>C.C.M.</t>
  </si>
  <si>
    <t>18-5</t>
  </si>
  <si>
    <t>7-17</t>
  </si>
  <si>
    <t>14-10</t>
  </si>
  <si>
    <t>7-18</t>
  </si>
  <si>
    <t>7-19</t>
  </si>
  <si>
    <t>12-10</t>
  </si>
  <si>
    <t>Rice Univ</t>
  </si>
  <si>
    <t>7-20</t>
  </si>
  <si>
    <t>Milwaukee Arena</t>
  </si>
  <si>
    <t>7-21</t>
  </si>
  <si>
    <t>11-15</t>
  </si>
  <si>
    <t>Alumni Hall-DePaul</t>
  </si>
  <si>
    <t>7-22</t>
  </si>
  <si>
    <t>9-15</t>
  </si>
  <si>
    <t>7-23</t>
  </si>
  <si>
    <t>18-12</t>
  </si>
  <si>
    <t>7-24</t>
  </si>
  <si>
    <t>California FOLDS</t>
  </si>
  <si>
    <t>16-11</t>
  </si>
  <si>
    <t>7-25</t>
  </si>
  <si>
    <t>7-26</t>
  </si>
  <si>
    <t>24-7</t>
  </si>
  <si>
    <t>M.S.G.</t>
  </si>
  <si>
    <t>7-27</t>
  </si>
  <si>
    <t>19-14</t>
  </si>
  <si>
    <t>Dunn Sports Complex</t>
  </si>
  <si>
    <t>17-17</t>
  </si>
  <si>
    <t>7-28</t>
  </si>
  <si>
    <t xml:space="preserve"> 6-15</t>
  </si>
  <si>
    <t xml:space="preserve"> 6-17</t>
  </si>
  <si>
    <t>Game #</t>
  </si>
  <si>
    <t>Coaches</t>
  </si>
  <si>
    <t>Dean Weese</t>
  </si>
  <si>
    <t xml:space="preserve"> 0-1</t>
  </si>
  <si>
    <t xml:space="preserve"> 1-1</t>
  </si>
  <si>
    <t xml:space="preserve"> 1-2</t>
  </si>
  <si>
    <t xml:space="preserve"> 1-3</t>
  </si>
  <si>
    <t xml:space="preserve"> 1-4</t>
  </si>
  <si>
    <t xml:space="preserve"> 1-5</t>
  </si>
  <si>
    <t xml:space="preserve"> 1-6</t>
  </si>
  <si>
    <t xml:space="preserve"> 1-7</t>
  </si>
  <si>
    <t xml:space="preserve"> 1-8</t>
  </si>
  <si>
    <t xml:space="preserve"> 2-8</t>
  </si>
  <si>
    <t xml:space="preserve"> 3-8</t>
  </si>
  <si>
    <t xml:space="preserve"> 3-9</t>
  </si>
  <si>
    <t xml:space="preserve"> 3-10</t>
  </si>
  <si>
    <t xml:space="preserve"> 3-11</t>
  </si>
  <si>
    <t xml:space="preserve"> 4-11</t>
  </si>
  <si>
    <t xml:space="preserve"> 4-12</t>
  </si>
  <si>
    <t xml:space="preserve"> 5-12</t>
  </si>
  <si>
    <t xml:space="preserve"> 6-12</t>
  </si>
  <si>
    <t xml:space="preserve"> 6-13</t>
  </si>
  <si>
    <t xml:space="preserve"> 6-14</t>
  </si>
  <si>
    <t xml:space="preserve"> 6-16</t>
  </si>
  <si>
    <t xml:space="preserve"> 7-17</t>
  </si>
  <si>
    <t xml:space="preserve"> 7-18</t>
  </si>
  <si>
    <t xml:space="preserve"> 7-19</t>
  </si>
  <si>
    <t xml:space="preserve"> 7-20</t>
  </si>
  <si>
    <t xml:space="preserve"> 7-21</t>
  </si>
  <si>
    <t xml:space="preserve"> 7-22</t>
  </si>
  <si>
    <t>Ray Scott</t>
  </si>
  <si>
    <t xml:space="preserve"> 0-2</t>
  </si>
  <si>
    <t xml:space="preserve"> 0-3</t>
  </si>
  <si>
    <t xml:space="preserve"> 0-4</t>
  </si>
  <si>
    <t xml:space="preserve"> 0-5</t>
  </si>
  <si>
    <t xml:space="preserve"> 0-6</t>
  </si>
  <si>
    <t>At Home</t>
  </si>
  <si>
    <t>W</t>
  </si>
  <si>
    <t>L</t>
  </si>
  <si>
    <t>Pct</t>
  </si>
  <si>
    <t>For</t>
  </si>
  <si>
    <t>Agst</t>
  </si>
  <si>
    <t xml:space="preserve"> On Road</t>
  </si>
  <si>
    <t>TOTALS</t>
  </si>
  <si>
    <t>Totals</t>
  </si>
  <si>
    <t>Blue=Winning Team</t>
  </si>
  <si>
    <t>Red=Scheduled Game cancelled</t>
  </si>
  <si>
    <t>283-A</t>
  </si>
  <si>
    <t>306-A</t>
  </si>
  <si>
    <t>312-A</t>
  </si>
  <si>
    <t>319-A</t>
  </si>
  <si>
    <t>330-A</t>
  </si>
  <si>
    <t>1979 - 1980  Schedule &amp; Results</t>
  </si>
  <si>
    <t>w/Attendance</t>
  </si>
  <si>
    <t>Home Attendance = 18</t>
  </si>
  <si>
    <t>Away Attendance = 17</t>
  </si>
  <si>
    <t>Tomich StL to Dallas</t>
  </si>
  <si>
    <t>7 Loss row</t>
  </si>
  <si>
    <t xml:space="preserve"> 3 games - 4 days</t>
  </si>
  <si>
    <t>Shoemaker+Stewart &lt; Wash</t>
  </si>
  <si>
    <t>Play 9 of 10 @ Home</t>
  </si>
  <si>
    <t>5 Loss row</t>
  </si>
  <si>
    <t>3 games - 4 days</t>
  </si>
  <si>
    <t>2 OT, 11 Loss in Row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</si>
</sst>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0.000"/>
    <numFmt numFmtId="166" formatCode="0.0"/>
  </numFmts>
  <fonts count="1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u/>
      <sz val="9"/>
      <name val="Arial"/>
      <family val="2"/>
    </font>
    <font>
      <sz val="9"/>
      <name val="Arial"/>
      <family val="2"/>
    </font>
    <font>
      <b/>
      <sz val="9"/>
      <color rgb="FF0000FF"/>
      <name val="Arial"/>
      <family val="2"/>
    </font>
    <font>
      <b/>
      <sz val="9"/>
      <color rgb="FFFF0000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b/>
      <u/>
      <sz val="8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11"/>
      <color theme="1"/>
      <name val="Arial"/>
      <family val="2"/>
    </font>
    <font>
      <b/>
      <sz val="9"/>
      <color theme="1"/>
      <name val="Arial"/>
      <family val="2"/>
    </font>
    <font>
      <sz val="8"/>
      <name val="Arial"/>
      <family val="2"/>
    </font>
    <font>
      <b/>
      <sz val="11"/>
      <color theme="1"/>
      <name val="Calibri"/>
      <family val="2"/>
      <scheme val="minor"/>
    </font>
    <font>
      <b/>
      <sz val="16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79998168889431442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6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14" fontId="3" fillId="0" borderId="0" xfId="0" applyNumberFormat="1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14" fontId="4" fillId="0" borderId="0" xfId="0" applyNumberFormat="1" applyFont="1"/>
    <xf numFmtId="0" fontId="5" fillId="0" borderId="0" xfId="0" applyFont="1"/>
    <xf numFmtId="164" fontId="4" fillId="0" borderId="0" xfId="0" applyNumberFormat="1" applyFont="1"/>
    <xf numFmtId="0" fontId="6" fillId="0" borderId="0" xfId="0" applyFont="1"/>
    <xf numFmtId="14" fontId="6" fillId="0" borderId="0" xfId="0" applyNumberFormat="1" applyFont="1"/>
    <xf numFmtId="0" fontId="6" fillId="0" borderId="0" xfId="0" applyFont="1" applyAlignment="1">
      <alignment horizontal="center"/>
    </xf>
    <xf numFmtId="164" fontId="5" fillId="0" borderId="0" xfId="0" applyNumberFormat="1" applyFont="1"/>
    <xf numFmtId="0" fontId="7" fillId="0" borderId="0" xfId="0" applyFont="1"/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7" fillId="2" borderId="0" xfId="0" applyFont="1" applyFill="1" applyAlignment="1">
      <alignment horizontal="center"/>
    </xf>
    <xf numFmtId="0" fontId="11" fillId="0" borderId="0" xfId="0" applyFont="1"/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4" xfId="0" applyFont="1" applyBorder="1" applyAlignment="1">
      <alignment horizontal="center"/>
    </xf>
    <xf numFmtId="165" fontId="8" fillId="0" borderId="0" xfId="0" applyNumberFormat="1" applyFont="1"/>
    <xf numFmtId="1" fontId="8" fillId="2" borderId="7" xfId="0" applyNumberFormat="1" applyFont="1" applyFill="1" applyBorder="1" applyAlignment="1">
      <alignment horizontal="center"/>
    </xf>
    <xf numFmtId="0" fontId="12" fillId="0" borderId="0" xfId="0" applyFont="1"/>
    <xf numFmtId="0" fontId="1" fillId="0" borderId="0" xfId="0" applyFont="1" applyAlignment="1">
      <alignment horizontal="center"/>
    </xf>
    <xf numFmtId="0" fontId="1" fillId="0" borderId="4" xfId="0" applyFont="1" applyBorder="1"/>
    <xf numFmtId="0" fontId="1" fillId="0" borderId="6" xfId="0" applyFont="1" applyBorder="1"/>
    <xf numFmtId="0" fontId="1" fillId="0" borderId="7" xfId="0" applyFont="1" applyBorder="1"/>
    <xf numFmtId="0" fontId="13" fillId="0" borderId="0" xfId="0" applyFont="1"/>
    <xf numFmtId="0" fontId="1" fillId="0" borderId="5" xfId="0" applyFont="1" applyBorder="1" applyAlignment="1">
      <alignment horizontal="center"/>
    </xf>
    <xf numFmtId="165" fontId="4" fillId="0" borderId="0" xfId="0" applyNumberFormat="1" applyFont="1"/>
    <xf numFmtId="0" fontId="4" fillId="0" borderId="4" xfId="0" applyFont="1" applyBorder="1" applyAlignment="1">
      <alignment horizontal="left"/>
    </xf>
    <xf numFmtId="0" fontId="4" fillId="0" borderId="4" xfId="0" applyFont="1" applyBorder="1"/>
    <xf numFmtId="166" fontId="4" fillId="0" borderId="0" xfId="0" applyNumberFormat="1" applyFont="1" applyAlignment="1">
      <alignment horizontal="center"/>
    </xf>
    <xf numFmtId="0" fontId="16" fillId="0" borderId="0" xfId="0" applyFont="1"/>
    <xf numFmtId="0" fontId="8" fillId="3" borderId="1" xfId="0" applyFont="1" applyFill="1" applyBorder="1" applyAlignment="1">
      <alignment horizontal="center"/>
    </xf>
    <xf numFmtId="164" fontId="13" fillId="0" borderId="0" xfId="0" applyNumberFormat="1" applyFont="1"/>
    <xf numFmtId="0" fontId="4" fillId="0" borderId="5" xfId="0" applyFont="1" applyBorder="1" applyAlignment="1">
      <alignment horizontal="center"/>
    </xf>
    <xf numFmtId="0" fontId="12" fillId="0" borderId="0" xfId="0" applyFont="1" applyAlignment="1">
      <alignment horizontal="center"/>
    </xf>
    <xf numFmtId="2" fontId="8" fillId="2" borderId="7" xfId="0" applyNumberFormat="1" applyFont="1" applyFill="1" applyBorder="1" applyAlignment="1">
      <alignment horizontal="center"/>
    </xf>
    <xf numFmtId="2" fontId="8" fillId="2" borderId="8" xfId="0" applyNumberFormat="1" applyFont="1" applyFill="1" applyBorder="1" applyAlignment="1">
      <alignment horizontal="center"/>
    </xf>
    <xf numFmtId="0" fontId="15" fillId="2" borderId="1" xfId="0" applyFont="1" applyFill="1" applyBorder="1"/>
    <xf numFmtId="0" fontId="15" fillId="2" borderId="2" xfId="0" applyFont="1" applyFill="1" applyBorder="1"/>
    <xf numFmtId="0" fontId="15" fillId="2" borderId="2" xfId="0" applyFont="1" applyFill="1" applyBorder="1" applyAlignment="1">
      <alignment horizontal="center"/>
    </xf>
    <xf numFmtId="0" fontId="15" fillId="2" borderId="3" xfId="0" applyFont="1" applyFill="1" applyBorder="1"/>
    <xf numFmtId="0" fontId="7" fillId="2" borderId="4" xfId="0" applyFont="1" applyFill="1" applyBorder="1"/>
    <xf numFmtId="164" fontId="7" fillId="2" borderId="0" xfId="0" applyNumberFormat="1" applyFont="1" applyFill="1"/>
    <xf numFmtId="43" fontId="7" fillId="2" borderId="5" xfId="1" applyFont="1" applyFill="1" applyBorder="1" applyAlignment="1">
      <alignment horizontal="center"/>
    </xf>
    <xf numFmtId="0" fontId="7" fillId="2" borderId="6" xfId="0" applyFont="1" applyFill="1" applyBorder="1"/>
    <xf numFmtId="164" fontId="7" fillId="2" borderId="7" xfId="0" applyNumberFormat="1" applyFont="1" applyFill="1" applyBorder="1"/>
    <xf numFmtId="0" fontId="7" fillId="2" borderId="7" xfId="0" applyFont="1" applyFill="1" applyBorder="1" applyAlignment="1">
      <alignment horizontal="center"/>
    </xf>
    <xf numFmtId="43" fontId="7" fillId="2" borderId="8" xfId="1" applyFont="1" applyFill="1" applyBorder="1" applyAlignment="1">
      <alignment horizontal="center"/>
    </xf>
    <xf numFmtId="164" fontId="8" fillId="0" borderId="0" xfId="1" applyNumberFormat="1" applyFont="1" applyAlignment="1">
      <alignment horizontal="center"/>
    </xf>
    <xf numFmtId="164" fontId="8" fillId="0" borderId="5" xfId="1" applyNumberFormat="1" applyFont="1" applyBorder="1" applyAlignment="1">
      <alignment horizontal="center"/>
    </xf>
    <xf numFmtId="164" fontId="8" fillId="0" borderId="0" xfId="1" applyNumberFormat="1" applyFont="1" applyBorder="1" applyAlignment="1">
      <alignment horizontal="center"/>
    </xf>
    <xf numFmtId="0" fontId="11" fillId="0" borderId="0" xfId="0" applyFont="1" applyAlignment="1">
      <alignment horizontal="center"/>
    </xf>
    <xf numFmtId="0" fontId="4" fillId="4" borderId="0" xfId="0" applyFont="1" applyFill="1" applyAlignment="1">
      <alignment horizontal="center"/>
    </xf>
    <xf numFmtId="0" fontId="4" fillId="4" borderId="0" xfId="0" applyFont="1" applyFill="1"/>
    <xf numFmtId="14" fontId="4" fillId="4" borderId="0" xfId="0" applyNumberFormat="1" applyFont="1" applyFill="1"/>
    <xf numFmtId="0" fontId="5" fillId="4" borderId="0" xfId="0" applyFont="1" applyFill="1"/>
    <xf numFmtId="164" fontId="4" fillId="4" borderId="0" xfId="0" applyNumberFormat="1" applyFont="1" applyFill="1"/>
    <xf numFmtId="0" fontId="11" fillId="4" borderId="0" xfId="0" applyFont="1" applyFill="1"/>
    <xf numFmtId="0" fontId="11" fillId="4" borderId="0" xfId="0" applyFont="1" applyFill="1" applyAlignment="1">
      <alignment horizontal="center"/>
    </xf>
    <xf numFmtId="0" fontId="14" fillId="4" borderId="0" xfId="0" applyFont="1" applyFill="1"/>
    <xf numFmtId="0" fontId="7" fillId="4" borderId="0" xfId="0" applyFon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5F04C9-E03D-4766-9212-2562D27587EC}">
  <sheetPr>
    <pageSetUpPr fitToPage="1"/>
  </sheetPr>
  <dimension ref="A1:T66"/>
  <sheetViews>
    <sheetView tabSelected="1" workbookViewId="0"/>
  </sheetViews>
  <sheetFormatPr defaultRowHeight="14.4" x14ac:dyDescent="0.3"/>
  <cols>
    <col min="1" max="1" width="6" bestFit="1" customWidth="1"/>
    <col min="3" max="3" width="9.5546875" customWidth="1"/>
    <col min="4" max="4" width="6" bestFit="1" customWidth="1"/>
    <col min="5" max="5" width="11" bestFit="1" customWidth="1"/>
    <col min="6" max="7" width="5.21875" bestFit="1" customWidth="1"/>
    <col min="8" max="8" width="11" bestFit="1" customWidth="1"/>
    <col min="9" max="9" width="6" customWidth="1"/>
    <col min="10" max="10" width="17.77734375" customWidth="1"/>
    <col min="11" max="11" width="9" customWidth="1"/>
    <col min="12" max="12" width="19.21875" customWidth="1"/>
    <col min="13" max="13" width="12.77734375" customWidth="1"/>
    <col min="14" max="14" width="8.21875" customWidth="1"/>
    <col min="15" max="15" width="11.5546875" customWidth="1"/>
    <col min="16" max="16" width="5.21875" customWidth="1"/>
    <col min="17" max="17" width="4.44140625" customWidth="1"/>
    <col min="18" max="19" width="7.21875" customWidth="1"/>
    <col min="20" max="20" width="7.109375" customWidth="1"/>
  </cols>
  <sheetData>
    <row r="1" spans="1:20" ht="21" x14ac:dyDescent="0.4">
      <c r="A1" s="36" t="s">
        <v>9</v>
      </c>
      <c r="C1" s="2"/>
      <c r="D1" s="2"/>
      <c r="E1" s="36" t="s">
        <v>166</v>
      </c>
      <c r="F1" s="1"/>
      <c r="G1" s="1"/>
      <c r="H1" s="1"/>
      <c r="I1" s="1"/>
      <c r="J1" s="1"/>
    </row>
    <row r="4" spans="1:20" ht="15" thickBot="1" x14ac:dyDescent="0.35">
      <c r="A4" s="1"/>
      <c r="B4" s="1"/>
      <c r="C4" s="8" t="s">
        <v>159</v>
      </c>
      <c r="D4" s="1"/>
      <c r="E4" s="1"/>
      <c r="F4" s="10" t="s">
        <v>160</v>
      </c>
      <c r="G4" s="1"/>
      <c r="H4" s="1"/>
      <c r="I4" s="1"/>
      <c r="J4" s="1"/>
      <c r="K4" s="1"/>
      <c r="L4" s="1"/>
      <c r="M4" s="1"/>
      <c r="N4" s="25"/>
      <c r="O4" s="25"/>
      <c r="P4" s="25"/>
      <c r="Q4" s="25"/>
      <c r="R4" s="25"/>
      <c r="S4" s="25"/>
      <c r="T4" s="25"/>
    </row>
    <row r="5" spans="1:20" ht="16.95" customHeight="1" x14ac:dyDescent="0.3">
      <c r="A5" s="16" t="s">
        <v>114</v>
      </c>
      <c r="B5" s="3" t="s">
        <v>0</v>
      </c>
      <c r="C5" s="4" t="s">
        <v>1</v>
      </c>
      <c r="D5" s="3" t="s">
        <v>2</v>
      </c>
      <c r="E5" s="3" t="s">
        <v>3</v>
      </c>
      <c r="F5" s="3" t="s">
        <v>4</v>
      </c>
      <c r="G5" s="3" t="s">
        <v>4</v>
      </c>
      <c r="H5" s="3" t="s">
        <v>5</v>
      </c>
      <c r="I5" s="3" t="s">
        <v>2</v>
      </c>
      <c r="J5" s="3" t="s">
        <v>7</v>
      </c>
      <c r="K5" s="3" t="s">
        <v>8</v>
      </c>
      <c r="L5" s="3" t="s">
        <v>6</v>
      </c>
      <c r="M5" s="3" t="s">
        <v>115</v>
      </c>
      <c r="N5" s="3" t="s">
        <v>2</v>
      </c>
      <c r="O5" s="37" t="s">
        <v>150</v>
      </c>
      <c r="P5" s="19" t="s">
        <v>151</v>
      </c>
      <c r="Q5" s="19" t="s">
        <v>152</v>
      </c>
      <c r="R5" s="19" t="s">
        <v>153</v>
      </c>
      <c r="S5" s="19" t="s">
        <v>154</v>
      </c>
      <c r="T5" s="20" t="s">
        <v>155</v>
      </c>
    </row>
    <row r="6" spans="1:20" ht="16.95" customHeight="1" x14ac:dyDescent="0.3">
      <c r="A6" s="6">
        <v>148</v>
      </c>
      <c r="B6" s="5" t="s">
        <v>10</v>
      </c>
      <c r="C6" s="7">
        <v>29182</v>
      </c>
      <c r="D6" s="6" t="s">
        <v>11</v>
      </c>
      <c r="E6" s="5" t="s">
        <v>12</v>
      </c>
      <c r="F6" s="5">
        <v>93</v>
      </c>
      <c r="G6" s="5">
        <v>106</v>
      </c>
      <c r="H6" s="8" t="s">
        <v>13</v>
      </c>
      <c r="I6" s="6" t="s">
        <v>14</v>
      </c>
      <c r="J6" s="5" t="s">
        <v>15</v>
      </c>
      <c r="K6" s="9">
        <v>1545</v>
      </c>
      <c r="L6" s="5"/>
      <c r="M6" s="18" t="s">
        <v>116</v>
      </c>
      <c r="N6" s="57" t="s">
        <v>117</v>
      </c>
      <c r="O6" s="33" t="s">
        <v>55</v>
      </c>
      <c r="P6" s="6">
        <v>0</v>
      </c>
      <c r="Q6" s="6">
        <v>1</v>
      </c>
      <c r="R6" s="32">
        <f>+P6/(P6+Q6)</f>
        <v>0</v>
      </c>
      <c r="S6" s="6">
        <v>97</v>
      </c>
      <c r="T6" s="39">
        <v>107</v>
      </c>
    </row>
    <row r="7" spans="1:20" ht="16.95" customHeight="1" x14ac:dyDescent="0.3">
      <c r="A7" s="58">
        <v>156</v>
      </c>
      <c r="B7" s="59" t="s">
        <v>16</v>
      </c>
      <c r="C7" s="60">
        <v>29186</v>
      </c>
      <c r="D7" s="58" t="s">
        <v>17</v>
      </c>
      <c r="E7" s="59" t="s">
        <v>18</v>
      </c>
      <c r="F7" s="59">
        <v>100</v>
      </c>
      <c r="G7" s="59">
        <v>116</v>
      </c>
      <c r="H7" s="61" t="s">
        <v>12</v>
      </c>
      <c r="I7" s="58" t="s">
        <v>14</v>
      </c>
      <c r="J7" s="59" t="s">
        <v>19</v>
      </c>
      <c r="K7" s="62">
        <v>2477</v>
      </c>
      <c r="L7" s="59"/>
      <c r="M7" s="63" t="s">
        <v>116</v>
      </c>
      <c r="N7" s="64" t="s">
        <v>118</v>
      </c>
      <c r="O7" s="34" t="s">
        <v>78</v>
      </c>
      <c r="P7" s="6">
        <v>1</v>
      </c>
      <c r="Q7" s="6">
        <v>0</v>
      </c>
      <c r="R7" s="32">
        <f t="shared" ref="R7:R9" si="0">+P7/(P7+Q7)</f>
        <v>1</v>
      </c>
      <c r="S7" s="6">
        <v>115</v>
      </c>
      <c r="T7" s="39">
        <v>100</v>
      </c>
    </row>
    <row r="8" spans="1:20" ht="16.95" customHeight="1" x14ac:dyDescent="0.3">
      <c r="A8" s="6">
        <v>164</v>
      </c>
      <c r="B8" s="5" t="s">
        <v>10</v>
      </c>
      <c r="C8" s="7">
        <v>29189</v>
      </c>
      <c r="D8" s="6" t="s">
        <v>20</v>
      </c>
      <c r="E8" s="8" t="s">
        <v>21</v>
      </c>
      <c r="F8" s="5">
        <v>105</v>
      </c>
      <c r="G8" s="5">
        <v>100</v>
      </c>
      <c r="H8" s="5" t="s">
        <v>12</v>
      </c>
      <c r="I8" s="6" t="s">
        <v>22</v>
      </c>
      <c r="J8" s="5" t="s">
        <v>19</v>
      </c>
      <c r="K8" s="9">
        <v>1242</v>
      </c>
      <c r="L8" s="5"/>
      <c r="M8" s="18" t="s">
        <v>116</v>
      </c>
      <c r="N8" s="57" t="s">
        <v>119</v>
      </c>
      <c r="O8" s="34" t="s">
        <v>49</v>
      </c>
      <c r="P8" s="6">
        <v>1</v>
      </c>
      <c r="Q8" s="6">
        <v>0</v>
      </c>
      <c r="R8" s="32">
        <f t="shared" si="0"/>
        <v>1</v>
      </c>
      <c r="S8" s="6">
        <v>97</v>
      </c>
      <c r="T8" s="39">
        <v>93</v>
      </c>
    </row>
    <row r="9" spans="1:20" ht="16.95" customHeight="1" x14ac:dyDescent="0.3">
      <c r="A9" s="58">
        <v>171</v>
      </c>
      <c r="B9" s="59" t="s">
        <v>23</v>
      </c>
      <c r="C9" s="60">
        <v>29191</v>
      </c>
      <c r="D9" s="58" t="s">
        <v>24</v>
      </c>
      <c r="E9" s="59" t="s">
        <v>12</v>
      </c>
      <c r="F9" s="59">
        <v>89</v>
      </c>
      <c r="G9" s="59">
        <v>102</v>
      </c>
      <c r="H9" s="61" t="s">
        <v>25</v>
      </c>
      <c r="I9" s="58" t="s">
        <v>26</v>
      </c>
      <c r="J9" s="59" t="s">
        <v>27</v>
      </c>
      <c r="K9" s="62">
        <v>1512</v>
      </c>
      <c r="L9" s="59"/>
      <c r="M9" s="63" t="s">
        <v>116</v>
      </c>
      <c r="N9" s="64" t="s">
        <v>120</v>
      </c>
      <c r="O9" s="34" t="s">
        <v>21</v>
      </c>
      <c r="P9" s="6">
        <v>0</v>
      </c>
      <c r="Q9" s="6">
        <v>1</v>
      </c>
      <c r="R9" s="32">
        <f t="shared" si="0"/>
        <v>0</v>
      </c>
      <c r="S9" s="6">
        <v>100</v>
      </c>
      <c r="T9" s="39">
        <v>105</v>
      </c>
    </row>
    <row r="10" spans="1:20" ht="16.95" customHeight="1" x14ac:dyDescent="0.3">
      <c r="A10" s="6">
        <v>173</v>
      </c>
      <c r="B10" s="5" t="s">
        <v>16</v>
      </c>
      <c r="C10" s="7">
        <v>29193</v>
      </c>
      <c r="D10" s="6" t="s">
        <v>28</v>
      </c>
      <c r="E10" s="8" t="s">
        <v>29</v>
      </c>
      <c r="F10" s="5">
        <v>102</v>
      </c>
      <c r="G10" s="5">
        <v>91</v>
      </c>
      <c r="H10" s="5" t="s">
        <v>12</v>
      </c>
      <c r="I10" s="6" t="s">
        <v>30</v>
      </c>
      <c r="J10" s="5" t="s">
        <v>19</v>
      </c>
      <c r="K10" s="9">
        <v>516</v>
      </c>
      <c r="L10" s="5"/>
      <c r="M10" s="18" t="s">
        <v>116</v>
      </c>
      <c r="N10" s="57" t="s">
        <v>121</v>
      </c>
      <c r="O10" s="34"/>
      <c r="P10" s="6"/>
      <c r="Q10" s="6"/>
      <c r="R10" s="5"/>
      <c r="S10" s="6"/>
      <c r="T10" s="39"/>
    </row>
    <row r="11" spans="1:20" ht="16.95" customHeight="1" x14ac:dyDescent="0.3">
      <c r="A11" s="58">
        <v>178</v>
      </c>
      <c r="B11" s="59" t="s">
        <v>31</v>
      </c>
      <c r="C11" s="60">
        <v>29195</v>
      </c>
      <c r="D11" s="58" t="s">
        <v>32</v>
      </c>
      <c r="E11" s="61" t="s">
        <v>33</v>
      </c>
      <c r="F11" s="59">
        <v>97</v>
      </c>
      <c r="G11" s="59">
        <v>95</v>
      </c>
      <c r="H11" s="59" t="s">
        <v>12</v>
      </c>
      <c r="I11" s="58" t="s">
        <v>34</v>
      </c>
      <c r="J11" s="59" t="s">
        <v>19</v>
      </c>
      <c r="K11" s="62">
        <v>617</v>
      </c>
      <c r="L11" s="59"/>
      <c r="M11" s="63" t="s">
        <v>116</v>
      </c>
      <c r="N11" s="64" t="s">
        <v>122</v>
      </c>
      <c r="O11" s="33" t="s">
        <v>52</v>
      </c>
      <c r="P11" s="6">
        <v>0</v>
      </c>
      <c r="Q11" s="6">
        <v>1</v>
      </c>
      <c r="R11" s="32">
        <f t="shared" ref="R11:R21" si="1">+P11/(P11+Q11)</f>
        <v>0</v>
      </c>
      <c r="S11" s="6">
        <v>82</v>
      </c>
      <c r="T11" s="39">
        <v>92</v>
      </c>
    </row>
    <row r="12" spans="1:20" ht="16.95" customHeight="1" x14ac:dyDescent="0.3">
      <c r="A12" s="6">
        <v>184</v>
      </c>
      <c r="B12" s="5" t="s">
        <v>35</v>
      </c>
      <c r="C12" s="7">
        <v>29197</v>
      </c>
      <c r="D12" s="6" t="s">
        <v>36</v>
      </c>
      <c r="E12" s="5" t="s">
        <v>12</v>
      </c>
      <c r="F12" s="5">
        <v>95</v>
      </c>
      <c r="G12" s="5">
        <v>100</v>
      </c>
      <c r="H12" s="8" t="s">
        <v>37</v>
      </c>
      <c r="I12" s="6" t="s">
        <v>38</v>
      </c>
      <c r="J12" s="5" t="s">
        <v>39</v>
      </c>
      <c r="K12" s="9">
        <v>1040</v>
      </c>
      <c r="L12" s="5"/>
      <c r="M12" s="18" t="s">
        <v>116</v>
      </c>
      <c r="N12" s="57" t="s">
        <v>123</v>
      </c>
      <c r="O12" s="34" t="s">
        <v>45</v>
      </c>
      <c r="P12" s="6">
        <v>1</v>
      </c>
      <c r="Q12" s="6">
        <v>0</v>
      </c>
      <c r="R12" s="32">
        <f t="shared" si="1"/>
        <v>1</v>
      </c>
      <c r="S12" s="6">
        <v>107</v>
      </c>
      <c r="T12" s="39">
        <v>99</v>
      </c>
    </row>
    <row r="13" spans="1:20" ht="16.95" customHeight="1" x14ac:dyDescent="0.3">
      <c r="A13" s="58">
        <v>186</v>
      </c>
      <c r="B13" s="59" t="s">
        <v>23</v>
      </c>
      <c r="C13" s="60">
        <v>29198</v>
      </c>
      <c r="D13" s="58" t="s">
        <v>40</v>
      </c>
      <c r="E13" s="59" t="s">
        <v>12</v>
      </c>
      <c r="F13" s="59">
        <v>90</v>
      </c>
      <c r="G13" s="59">
        <v>93</v>
      </c>
      <c r="H13" s="61" t="s">
        <v>29</v>
      </c>
      <c r="I13" s="58" t="s">
        <v>41</v>
      </c>
      <c r="J13" s="59" t="s">
        <v>42</v>
      </c>
      <c r="K13" s="62">
        <v>934</v>
      </c>
      <c r="L13" s="59" t="s">
        <v>170</v>
      </c>
      <c r="M13" s="63" t="s">
        <v>116</v>
      </c>
      <c r="N13" s="64" t="s">
        <v>124</v>
      </c>
      <c r="O13" s="34" t="s">
        <v>33</v>
      </c>
      <c r="P13" s="6">
        <v>0</v>
      </c>
      <c r="Q13" s="6">
        <v>1</v>
      </c>
      <c r="R13" s="32">
        <f t="shared" si="1"/>
        <v>0</v>
      </c>
      <c r="S13" s="6">
        <v>95</v>
      </c>
      <c r="T13" s="39">
        <v>97</v>
      </c>
    </row>
    <row r="14" spans="1:20" ht="16.95" customHeight="1" x14ac:dyDescent="0.3">
      <c r="A14" s="6">
        <v>189</v>
      </c>
      <c r="B14" s="5" t="s">
        <v>16</v>
      </c>
      <c r="C14" s="7">
        <v>29200</v>
      </c>
      <c r="D14" s="6" t="s">
        <v>43</v>
      </c>
      <c r="E14" s="8" t="s">
        <v>13</v>
      </c>
      <c r="F14" s="5">
        <v>119</v>
      </c>
      <c r="G14" s="5">
        <v>111</v>
      </c>
      <c r="H14" s="5" t="s">
        <v>12</v>
      </c>
      <c r="I14" s="6" t="s">
        <v>44</v>
      </c>
      <c r="J14" s="5" t="s">
        <v>19</v>
      </c>
      <c r="K14" s="9">
        <v>502</v>
      </c>
      <c r="L14" s="5" t="s">
        <v>171</v>
      </c>
      <c r="M14" s="18" t="s">
        <v>116</v>
      </c>
      <c r="N14" s="57" t="s">
        <v>125</v>
      </c>
      <c r="O14" s="34" t="s">
        <v>29</v>
      </c>
      <c r="P14" s="6">
        <v>0</v>
      </c>
      <c r="Q14" s="6">
        <v>1</v>
      </c>
      <c r="R14" s="32">
        <f t="shared" si="1"/>
        <v>0</v>
      </c>
      <c r="S14" s="6">
        <v>91</v>
      </c>
      <c r="T14" s="39">
        <v>102</v>
      </c>
    </row>
    <row r="15" spans="1:20" ht="16.95" customHeight="1" x14ac:dyDescent="0.3">
      <c r="A15" s="58">
        <v>194</v>
      </c>
      <c r="B15" s="59" t="s">
        <v>31</v>
      </c>
      <c r="C15" s="60">
        <v>29202</v>
      </c>
      <c r="D15" s="58" t="s">
        <v>26</v>
      </c>
      <c r="E15" s="59" t="s">
        <v>45</v>
      </c>
      <c r="F15" s="59">
        <v>99</v>
      </c>
      <c r="G15" s="59">
        <v>107</v>
      </c>
      <c r="H15" s="61" t="s">
        <v>12</v>
      </c>
      <c r="I15" s="58" t="s">
        <v>46</v>
      </c>
      <c r="J15" s="59" t="s">
        <v>19</v>
      </c>
      <c r="K15" s="62">
        <v>684</v>
      </c>
      <c r="L15" s="59"/>
      <c r="M15" s="63" t="s">
        <v>116</v>
      </c>
      <c r="N15" s="64" t="s">
        <v>126</v>
      </c>
      <c r="O15" s="34" t="s">
        <v>37</v>
      </c>
      <c r="P15" s="6">
        <v>0</v>
      </c>
      <c r="Q15" s="6">
        <v>1</v>
      </c>
      <c r="R15" s="32">
        <f t="shared" si="1"/>
        <v>0</v>
      </c>
      <c r="S15" s="6">
        <v>88</v>
      </c>
      <c r="T15" s="39">
        <v>101</v>
      </c>
    </row>
    <row r="16" spans="1:20" ht="16.95" customHeight="1" x14ac:dyDescent="0.3">
      <c r="A16" s="6">
        <v>205</v>
      </c>
      <c r="B16" s="5" t="s">
        <v>47</v>
      </c>
      <c r="C16" s="7">
        <v>29206</v>
      </c>
      <c r="D16" s="6" t="s">
        <v>48</v>
      </c>
      <c r="E16" s="5" t="s">
        <v>49</v>
      </c>
      <c r="F16" s="5">
        <v>93</v>
      </c>
      <c r="G16" s="5">
        <v>97</v>
      </c>
      <c r="H16" s="8" t="s">
        <v>12</v>
      </c>
      <c r="I16" s="6" t="s">
        <v>50</v>
      </c>
      <c r="J16" s="5" t="s">
        <v>19</v>
      </c>
      <c r="K16" s="9">
        <v>293</v>
      </c>
      <c r="L16" s="5"/>
      <c r="M16" s="18" t="s">
        <v>116</v>
      </c>
      <c r="N16" s="57" t="s">
        <v>127</v>
      </c>
      <c r="O16" s="34"/>
      <c r="P16" s="5"/>
      <c r="Q16" s="5"/>
      <c r="R16" s="5"/>
      <c r="S16" s="6"/>
      <c r="T16" s="39"/>
    </row>
    <row r="17" spans="1:20" ht="16.95" customHeight="1" x14ac:dyDescent="0.3">
      <c r="A17" s="58">
        <v>207</v>
      </c>
      <c r="B17" s="59" t="s">
        <v>16</v>
      </c>
      <c r="C17" s="60">
        <v>29207</v>
      </c>
      <c r="D17" s="58" t="s">
        <v>51</v>
      </c>
      <c r="E17" s="61" t="s">
        <v>52</v>
      </c>
      <c r="F17" s="59">
        <v>92</v>
      </c>
      <c r="G17" s="59">
        <v>82</v>
      </c>
      <c r="H17" s="59" t="s">
        <v>12</v>
      </c>
      <c r="I17" s="58" t="s">
        <v>53</v>
      </c>
      <c r="J17" s="59" t="s">
        <v>19</v>
      </c>
      <c r="K17" s="62">
        <v>417</v>
      </c>
      <c r="L17" s="59"/>
      <c r="M17" s="63" t="s">
        <v>116</v>
      </c>
      <c r="N17" s="64" t="s">
        <v>128</v>
      </c>
      <c r="O17" s="34" t="s">
        <v>18</v>
      </c>
      <c r="P17" s="6">
        <v>1</v>
      </c>
      <c r="Q17" s="6">
        <v>0</v>
      </c>
      <c r="R17" s="32">
        <f t="shared" si="1"/>
        <v>1</v>
      </c>
      <c r="S17" s="6">
        <v>116</v>
      </c>
      <c r="T17" s="39">
        <v>100</v>
      </c>
    </row>
    <row r="18" spans="1:20" ht="16.95" customHeight="1" x14ac:dyDescent="0.3">
      <c r="A18" s="6">
        <v>213</v>
      </c>
      <c r="B18" s="5" t="s">
        <v>31</v>
      </c>
      <c r="C18" s="7">
        <v>29209</v>
      </c>
      <c r="D18" s="6" t="s">
        <v>54</v>
      </c>
      <c r="E18" s="8" t="s">
        <v>55</v>
      </c>
      <c r="F18" s="5">
        <v>107</v>
      </c>
      <c r="G18" s="5">
        <v>97</v>
      </c>
      <c r="H18" s="5" t="s">
        <v>12</v>
      </c>
      <c r="I18" s="6" t="s">
        <v>56</v>
      </c>
      <c r="J18" s="5" t="s">
        <v>19</v>
      </c>
      <c r="K18" s="9">
        <v>1113</v>
      </c>
      <c r="L18" s="5" t="s">
        <v>172</v>
      </c>
      <c r="M18" s="18" t="s">
        <v>116</v>
      </c>
      <c r="N18" s="57" t="s">
        <v>129</v>
      </c>
      <c r="O18" s="34" t="s">
        <v>12</v>
      </c>
      <c r="P18" s="6"/>
      <c r="Q18" s="6"/>
      <c r="R18" s="32"/>
      <c r="S18" s="6"/>
      <c r="T18" s="39"/>
    </row>
    <row r="19" spans="1:20" ht="16.95" customHeight="1" x14ac:dyDescent="0.3">
      <c r="A19" s="6"/>
      <c r="B19" s="10" t="s">
        <v>31</v>
      </c>
      <c r="C19" s="11">
        <v>29216</v>
      </c>
      <c r="D19" s="12"/>
      <c r="E19" s="10" t="s">
        <v>12</v>
      </c>
      <c r="F19" s="10"/>
      <c r="G19" s="10"/>
      <c r="H19" s="10" t="s">
        <v>21</v>
      </c>
      <c r="I19" s="12"/>
      <c r="J19" s="10" t="s">
        <v>57</v>
      </c>
      <c r="K19" s="13"/>
      <c r="L19" s="10"/>
      <c r="M19" s="18"/>
      <c r="N19" s="57"/>
      <c r="O19" s="34" t="s">
        <v>62</v>
      </c>
      <c r="P19" s="6">
        <v>2</v>
      </c>
      <c r="Q19" s="6">
        <v>1</v>
      </c>
      <c r="R19" s="32">
        <f t="shared" si="1"/>
        <v>0.66666666666666663</v>
      </c>
      <c r="S19" s="6">
        <f>96+92+97</f>
        <v>285</v>
      </c>
      <c r="T19" s="39">
        <f>83+91+100</f>
        <v>274</v>
      </c>
    </row>
    <row r="20" spans="1:20" ht="16.95" customHeight="1" x14ac:dyDescent="0.3">
      <c r="A20" s="58">
        <v>224</v>
      </c>
      <c r="B20" s="59" t="s">
        <v>23</v>
      </c>
      <c r="C20" s="60">
        <v>29219</v>
      </c>
      <c r="D20" s="58" t="s">
        <v>58</v>
      </c>
      <c r="E20" s="59" t="s">
        <v>12</v>
      </c>
      <c r="F20" s="59">
        <v>93</v>
      </c>
      <c r="G20" s="59">
        <v>125</v>
      </c>
      <c r="H20" s="61" t="s">
        <v>45</v>
      </c>
      <c r="I20" s="58" t="s">
        <v>59</v>
      </c>
      <c r="J20" s="59" t="s">
        <v>60</v>
      </c>
      <c r="K20" s="62">
        <v>3124</v>
      </c>
      <c r="L20" s="65" t="s">
        <v>173</v>
      </c>
      <c r="M20" s="63" t="s">
        <v>116</v>
      </c>
      <c r="N20" s="64" t="s">
        <v>130</v>
      </c>
      <c r="O20" s="34" t="s">
        <v>13</v>
      </c>
      <c r="P20" s="6">
        <v>1</v>
      </c>
      <c r="Q20" s="6">
        <v>3</v>
      </c>
      <c r="R20" s="32">
        <f t="shared" si="1"/>
        <v>0.25</v>
      </c>
      <c r="S20" s="6">
        <f>279+90</f>
        <v>369</v>
      </c>
      <c r="T20" s="39">
        <f>284+104</f>
        <v>388</v>
      </c>
    </row>
    <row r="21" spans="1:20" ht="16.95" customHeight="1" x14ac:dyDescent="0.3">
      <c r="A21" s="6">
        <v>228</v>
      </c>
      <c r="B21" s="5" t="s">
        <v>31</v>
      </c>
      <c r="C21" s="7">
        <v>29223</v>
      </c>
      <c r="D21" s="6" t="s">
        <v>61</v>
      </c>
      <c r="E21" s="5" t="s">
        <v>62</v>
      </c>
      <c r="F21" s="5">
        <v>83</v>
      </c>
      <c r="G21" s="5">
        <v>96</v>
      </c>
      <c r="H21" s="8" t="s">
        <v>12</v>
      </c>
      <c r="I21" s="6" t="s">
        <v>63</v>
      </c>
      <c r="J21" s="5" t="s">
        <v>19</v>
      </c>
      <c r="K21" s="9">
        <v>573</v>
      </c>
      <c r="L21" s="5"/>
      <c r="M21" s="18" t="s">
        <v>116</v>
      </c>
      <c r="N21" s="57" t="s">
        <v>131</v>
      </c>
      <c r="O21" s="34" t="s">
        <v>25</v>
      </c>
      <c r="P21" s="6">
        <v>0</v>
      </c>
      <c r="Q21" s="6">
        <v>1</v>
      </c>
      <c r="R21" s="32">
        <f t="shared" si="1"/>
        <v>0</v>
      </c>
      <c r="S21" s="6">
        <v>105</v>
      </c>
      <c r="T21" s="39">
        <v>113</v>
      </c>
    </row>
    <row r="22" spans="1:20" ht="16.95" customHeight="1" x14ac:dyDescent="0.3">
      <c r="A22" s="58">
        <v>237</v>
      </c>
      <c r="B22" s="59" t="s">
        <v>16</v>
      </c>
      <c r="C22" s="60">
        <v>29228</v>
      </c>
      <c r="D22" s="58" t="s">
        <v>64</v>
      </c>
      <c r="E22" s="61" t="s">
        <v>37</v>
      </c>
      <c r="F22" s="59">
        <v>101</v>
      </c>
      <c r="G22" s="59">
        <v>88</v>
      </c>
      <c r="H22" s="59" t="s">
        <v>12</v>
      </c>
      <c r="I22" s="58" t="s">
        <v>65</v>
      </c>
      <c r="J22" s="59" t="s">
        <v>19</v>
      </c>
      <c r="K22" s="62">
        <v>466</v>
      </c>
      <c r="L22" s="59"/>
      <c r="M22" s="63" t="s">
        <v>116</v>
      </c>
      <c r="N22" s="64" t="s">
        <v>132</v>
      </c>
      <c r="O22" s="27"/>
      <c r="P22" s="1"/>
      <c r="Q22" s="1"/>
      <c r="R22" s="1"/>
      <c r="S22" s="26"/>
      <c r="T22" s="31"/>
    </row>
    <row r="23" spans="1:20" ht="16.95" customHeight="1" x14ac:dyDescent="0.3">
      <c r="A23" s="6">
        <v>242</v>
      </c>
      <c r="B23" s="5" t="s">
        <v>31</v>
      </c>
      <c r="C23" s="7">
        <v>29230</v>
      </c>
      <c r="D23" s="6" t="s">
        <v>66</v>
      </c>
      <c r="E23" s="5" t="s">
        <v>62</v>
      </c>
      <c r="F23" s="5">
        <v>91</v>
      </c>
      <c r="G23" s="5">
        <v>92</v>
      </c>
      <c r="H23" s="8" t="s">
        <v>12</v>
      </c>
      <c r="I23" s="6" t="s">
        <v>67</v>
      </c>
      <c r="J23" s="5" t="s">
        <v>19</v>
      </c>
      <c r="K23" s="9">
        <v>864</v>
      </c>
      <c r="L23" s="5"/>
      <c r="M23" s="18" t="s">
        <v>116</v>
      </c>
      <c r="N23" s="57" t="s">
        <v>133</v>
      </c>
      <c r="O23" s="22" t="s">
        <v>158</v>
      </c>
      <c r="P23" s="21">
        <f>SUM(P6:P21)</f>
        <v>7</v>
      </c>
      <c r="Q23" s="21">
        <f>SUM(Q6:Q21)</f>
        <v>11</v>
      </c>
      <c r="R23" s="23">
        <f>+P23/(P23+Q23)</f>
        <v>0.3888888888888889</v>
      </c>
      <c r="S23" s="54">
        <f>SUM(S6:S21)</f>
        <v>1747</v>
      </c>
      <c r="T23" s="55">
        <f>SUM(T6:T21)</f>
        <v>1771</v>
      </c>
    </row>
    <row r="24" spans="1:20" ht="16.95" customHeight="1" thickBot="1" x14ac:dyDescent="0.35">
      <c r="A24" s="6">
        <v>248</v>
      </c>
      <c r="B24" s="5" t="s">
        <v>23</v>
      </c>
      <c r="C24" s="7">
        <v>29233</v>
      </c>
      <c r="D24" s="6" t="s">
        <v>68</v>
      </c>
      <c r="E24" s="5" t="s">
        <v>13</v>
      </c>
      <c r="F24" s="5">
        <v>80</v>
      </c>
      <c r="G24" s="5">
        <v>89</v>
      </c>
      <c r="H24" s="8" t="s">
        <v>12</v>
      </c>
      <c r="I24" s="6" t="s">
        <v>69</v>
      </c>
      <c r="J24" s="5" t="s">
        <v>19</v>
      </c>
      <c r="K24" s="9">
        <v>1641</v>
      </c>
      <c r="L24" s="5" t="s">
        <v>174</v>
      </c>
      <c r="M24" s="18" t="s">
        <v>116</v>
      </c>
      <c r="N24" s="57" t="s">
        <v>134</v>
      </c>
      <c r="O24" s="28"/>
      <c r="P24" s="29"/>
      <c r="Q24" s="29"/>
      <c r="R24" s="24">
        <f>+P23+Q23</f>
        <v>18</v>
      </c>
      <c r="S24" s="41">
        <f>+S23/R24</f>
        <v>97.055555555555557</v>
      </c>
      <c r="T24" s="42">
        <f>+T23/R24</f>
        <v>98.388888888888886</v>
      </c>
    </row>
    <row r="25" spans="1:20" ht="16.95" customHeight="1" thickBot="1" x14ac:dyDescent="0.35">
      <c r="A25" s="6"/>
      <c r="B25" s="10" t="s">
        <v>35</v>
      </c>
      <c r="C25" s="11">
        <v>29239</v>
      </c>
      <c r="D25" s="12"/>
      <c r="E25" s="10" t="s">
        <v>12</v>
      </c>
      <c r="F25" s="10"/>
      <c r="G25" s="10"/>
      <c r="H25" s="10" t="s">
        <v>62</v>
      </c>
      <c r="I25" s="12"/>
      <c r="J25" s="10"/>
      <c r="K25" s="13"/>
      <c r="L25" s="10"/>
      <c r="M25" s="18"/>
      <c r="N25" s="57"/>
      <c r="O25" s="30"/>
      <c r="P25" s="30"/>
      <c r="Q25" s="30"/>
      <c r="R25" s="38"/>
      <c r="S25" s="15"/>
      <c r="T25" s="15"/>
    </row>
    <row r="26" spans="1:20" ht="16.95" customHeight="1" x14ac:dyDescent="0.3">
      <c r="A26" s="58">
        <v>261</v>
      </c>
      <c r="B26" s="59" t="s">
        <v>47</v>
      </c>
      <c r="C26" s="60">
        <v>29241</v>
      </c>
      <c r="D26" s="58" t="s">
        <v>70</v>
      </c>
      <c r="E26" s="59" t="s">
        <v>12</v>
      </c>
      <c r="F26" s="59">
        <v>73</v>
      </c>
      <c r="G26" s="59">
        <v>85</v>
      </c>
      <c r="H26" s="61" t="s">
        <v>25</v>
      </c>
      <c r="I26" s="58" t="s">
        <v>71</v>
      </c>
      <c r="J26" s="59" t="s">
        <v>27</v>
      </c>
      <c r="K26" s="62">
        <v>1159</v>
      </c>
      <c r="L26" s="59"/>
      <c r="M26" s="63" t="s">
        <v>116</v>
      </c>
      <c r="N26" s="64" t="s">
        <v>135</v>
      </c>
      <c r="O26" s="37" t="s">
        <v>156</v>
      </c>
      <c r="P26" s="19" t="s">
        <v>151</v>
      </c>
      <c r="Q26" s="19" t="s">
        <v>152</v>
      </c>
      <c r="R26" s="19" t="s">
        <v>153</v>
      </c>
      <c r="S26" s="19" t="s">
        <v>154</v>
      </c>
      <c r="T26" s="20" t="s">
        <v>155</v>
      </c>
    </row>
    <row r="27" spans="1:20" ht="16.95" customHeight="1" x14ac:dyDescent="0.3">
      <c r="A27" s="6">
        <v>263</v>
      </c>
      <c r="B27" s="5" t="s">
        <v>72</v>
      </c>
      <c r="C27" s="7">
        <v>29243</v>
      </c>
      <c r="D27" s="6" t="s">
        <v>73</v>
      </c>
      <c r="E27" s="5" t="s">
        <v>12</v>
      </c>
      <c r="F27" s="5">
        <v>84</v>
      </c>
      <c r="G27" s="5">
        <v>105</v>
      </c>
      <c r="H27" s="8" t="s">
        <v>18</v>
      </c>
      <c r="I27" s="6" t="s">
        <v>67</v>
      </c>
      <c r="J27" s="5" t="s">
        <v>74</v>
      </c>
      <c r="K27" s="9">
        <v>100</v>
      </c>
      <c r="L27" s="5"/>
      <c r="M27" s="18" t="s">
        <v>116</v>
      </c>
      <c r="N27" s="57" t="s">
        <v>136</v>
      </c>
      <c r="O27" s="33" t="s">
        <v>55</v>
      </c>
      <c r="P27" s="6">
        <v>0</v>
      </c>
      <c r="Q27" s="6">
        <v>2</v>
      </c>
      <c r="R27" s="32">
        <f t="shared" ref="R27:R28" si="2">+P27/(P27+Q27)</f>
        <v>0</v>
      </c>
      <c r="S27" s="6">
        <f>85+80</f>
        <v>165</v>
      </c>
      <c r="T27" s="39">
        <f>97+98</f>
        <v>195</v>
      </c>
    </row>
    <row r="28" spans="1:20" ht="16.95" customHeight="1" x14ac:dyDescent="0.3">
      <c r="A28" s="58">
        <v>266</v>
      </c>
      <c r="B28" s="59" t="s">
        <v>10</v>
      </c>
      <c r="C28" s="60">
        <v>29245</v>
      </c>
      <c r="D28" s="58" t="s">
        <v>75</v>
      </c>
      <c r="E28" s="59" t="s">
        <v>12</v>
      </c>
      <c r="F28" s="59">
        <v>97</v>
      </c>
      <c r="G28" s="59">
        <v>105</v>
      </c>
      <c r="H28" s="61" t="s">
        <v>13</v>
      </c>
      <c r="I28" s="58" t="s">
        <v>76</v>
      </c>
      <c r="J28" s="59" t="s">
        <v>15</v>
      </c>
      <c r="K28" s="62">
        <v>2347</v>
      </c>
      <c r="L28" s="59"/>
      <c r="M28" s="63" t="s">
        <v>116</v>
      </c>
      <c r="N28" s="64" t="s">
        <v>112</v>
      </c>
      <c r="O28" s="34" t="s">
        <v>78</v>
      </c>
      <c r="P28" s="6">
        <v>0</v>
      </c>
      <c r="Q28" s="6">
        <v>2</v>
      </c>
      <c r="R28" s="32">
        <f t="shared" si="2"/>
        <v>0</v>
      </c>
      <c r="S28" s="6">
        <f>102+92</f>
        <v>194</v>
      </c>
      <c r="T28" s="39">
        <f>127+135</f>
        <v>262</v>
      </c>
    </row>
    <row r="29" spans="1:20" ht="16.95" customHeight="1" x14ac:dyDescent="0.3">
      <c r="A29" s="6">
        <v>272</v>
      </c>
      <c r="B29" s="5" t="s">
        <v>10</v>
      </c>
      <c r="C29" s="7">
        <v>29252</v>
      </c>
      <c r="D29" s="6" t="s">
        <v>77</v>
      </c>
      <c r="E29" s="5" t="s">
        <v>12</v>
      </c>
      <c r="F29" s="5">
        <v>102</v>
      </c>
      <c r="G29" s="5">
        <v>127</v>
      </c>
      <c r="H29" s="8" t="s">
        <v>78</v>
      </c>
      <c r="I29" s="6" t="s">
        <v>79</v>
      </c>
      <c r="J29" s="5" t="s">
        <v>80</v>
      </c>
      <c r="K29" s="9">
        <v>1100</v>
      </c>
      <c r="L29" s="5"/>
      <c r="M29" s="18" t="s">
        <v>116</v>
      </c>
      <c r="N29" s="57" t="s">
        <v>137</v>
      </c>
      <c r="O29" s="34" t="s">
        <v>49</v>
      </c>
      <c r="P29" s="6">
        <v>0</v>
      </c>
      <c r="Q29" s="6">
        <v>0</v>
      </c>
      <c r="R29" s="32">
        <v>0</v>
      </c>
      <c r="S29" s="6">
        <v>0</v>
      </c>
      <c r="T29" s="39">
        <v>0</v>
      </c>
    </row>
    <row r="30" spans="1:20" ht="16.95" customHeight="1" x14ac:dyDescent="0.3">
      <c r="A30" s="58">
        <v>275</v>
      </c>
      <c r="B30" s="59" t="s">
        <v>23</v>
      </c>
      <c r="C30" s="60">
        <v>29254</v>
      </c>
      <c r="D30" s="58" t="s">
        <v>81</v>
      </c>
      <c r="E30" s="59" t="s">
        <v>12</v>
      </c>
      <c r="F30" s="59">
        <v>85</v>
      </c>
      <c r="G30" s="59">
        <v>97</v>
      </c>
      <c r="H30" s="61" t="s">
        <v>55</v>
      </c>
      <c r="I30" s="58" t="s">
        <v>82</v>
      </c>
      <c r="J30" s="59" t="s">
        <v>83</v>
      </c>
      <c r="K30" s="62">
        <v>2836</v>
      </c>
      <c r="L30" s="59" t="s">
        <v>175</v>
      </c>
      <c r="M30" s="63" t="s">
        <v>116</v>
      </c>
      <c r="N30" s="64" t="s">
        <v>113</v>
      </c>
      <c r="O30" s="34" t="s">
        <v>21</v>
      </c>
      <c r="P30" s="6">
        <v>0</v>
      </c>
      <c r="Q30" s="6">
        <v>0</v>
      </c>
      <c r="R30" s="32">
        <v>0</v>
      </c>
      <c r="S30" s="6">
        <v>0</v>
      </c>
      <c r="T30" s="39">
        <v>0</v>
      </c>
    </row>
    <row r="31" spans="1:20" ht="16.95" customHeight="1" x14ac:dyDescent="0.3">
      <c r="A31" s="6">
        <v>280</v>
      </c>
      <c r="B31" s="5" t="s">
        <v>16</v>
      </c>
      <c r="C31" s="7">
        <v>29256</v>
      </c>
      <c r="D31" s="6" t="s">
        <v>84</v>
      </c>
      <c r="E31" s="5" t="s">
        <v>78</v>
      </c>
      <c r="F31" s="5">
        <v>100</v>
      </c>
      <c r="G31" s="5">
        <v>115</v>
      </c>
      <c r="H31" s="8" t="s">
        <v>12</v>
      </c>
      <c r="I31" s="6" t="s">
        <v>85</v>
      </c>
      <c r="J31" s="5" t="s">
        <v>19</v>
      </c>
      <c r="K31" s="9">
        <v>550</v>
      </c>
      <c r="L31" s="5"/>
      <c r="M31" s="18" t="s">
        <v>116</v>
      </c>
      <c r="N31" s="57" t="s">
        <v>138</v>
      </c>
      <c r="O31" s="34"/>
      <c r="P31" s="6"/>
      <c r="Q31" s="6"/>
      <c r="R31" s="5"/>
      <c r="S31" s="6"/>
      <c r="T31" s="39"/>
    </row>
    <row r="32" spans="1:20" ht="16.95" customHeight="1" x14ac:dyDescent="0.3">
      <c r="A32" s="58" t="s">
        <v>161</v>
      </c>
      <c r="B32" s="59" t="s">
        <v>31</v>
      </c>
      <c r="C32" s="60">
        <v>29258.003571428573</v>
      </c>
      <c r="D32" s="58" t="s">
        <v>86</v>
      </c>
      <c r="E32" s="61" t="s">
        <v>13</v>
      </c>
      <c r="F32" s="59">
        <v>85</v>
      </c>
      <c r="G32" s="59">
        <v>79</v>
      </c>
      <c r="H32" s="59" t="s">
        <v>12</v>
      </c>
      <c r="I32" s="58" t="s">
        <v>87</v>
      </c>
      <c r="J32" s="59" t="s">
        <v>19</v>
      </c>
      <c r="K32" s="62">
        <v>1057</v>
      </c>
      <c r="L32" s="59"/>
      <c r="M32" s="63" t="s">
        <v>116</v>
      </c>
      <c r="N32" s="64" t="s">
        <v>139</v>
      </c>
      <c r="O32" s="33" t="s">
        <v>52</v>
      </c>
      <c r="P32" s="6">
        <v>0</v>
      </c>
      <c r="Q32" s="6">
        <v>1</v>
      </c>
      <c r="R32" s="32">
        <f t="shared" ref="R32:R36" si="3">+P32/(P32+Q32)</f>
        <v>0</v>
      </c>
      <c r="S32" s="6">
        <v>96</v>
      </c>
      <c r="T32" s="39">
        <v>110</v>
      </c>
    </row>
    <row r="33" spans="1:20" ht="16.95" customHeight="1" x14ac:dyDescent="0.3">
      <c r="A33" s="6"/>
      <c r="B33" s="10" t="s">
        <v>31</v>
      </c>
      <c r="C33" s="11">
        <v>29258.003571428573</v>
      </c>
      <c r="D33" s="12"/>
      <c r="E33" s="10" t="s">
        <v>25</v>
      </c>
      <c r="F33" s="10"/>
      <c r="G33" s="10"/>
      <c r="H33" s="10" t="s">
        <v>12</v>
      </c>
      <c r="I33" s="12"/>
      <c r="J33" s="10"/>
      <c r="K33" s="13"/>
      <c r="L33" s="10"/>
      <c r="M33" s="18"/>
      <c r="N33" s="57"/>
      <c r="O33" s="34" t="s">
        <v>45</v>
      </c>
      <c r="P33" s="6">
        <v>0</v>
      </c>
      <c r="Q33" s="6">
        <v>1</v>
      </c>
      <c r="R33" s="32">
        <f t="shared" si="3"/>
        <v>0</v>
      </c>
      <c r="S33" s="6">
        <v>93</v>
      </c>
      <c r="T33" s="39">
        <v>125</v>
      </c>
    </row>
    <row r="34" spans="1:20" ht="16.95" customHeight="1" x14ac:dyDescent="0.3">
      <c r="A34" s="6">
        <v>286</v>
      </c>
      <c r="B34" s="5" t="s">
        <v>10</v>
      </c>
      <c r="C34" s="7">
        <v>29259</v>
      </c>
      <c r="D34" s="6" t="s">
        <v>88</v>
      </c>
      <c r="E34" s="5" t="s">
        <v>12</v>
      </c>
      <c r="F34" s="5">
        <v>101</v>
      </c>
      <c r="G34" s="5">
        <v>114</v>
      </c>
      <c r="H34" s="8" t="s">
        <v>62</v>
      </c>
      <c r="I34" s="6" t="s">
        <v>89</v>
      </c>
      <c r="J34" s="5" t="s">
        <v>90</v>
      </c>
      <c r="K34" s="9">
        <v>412</v>
      </c>
      <c r="L34" s="5" t="s">
        <v>176</v>
      </c>
      <c r="M34" s="18" t="s">
        <v>116</v>
      </c>
      <c r="N34" s="57" t="s">
        <v>140</v>
      </c>
      <c r="O34" s="34" t="s">
        <v>33</v>
      </c>
      <c r="P34" s="6">
        <v>0</v>
      </c>
      <c r="Q34" s="6">
        <v>1</v>
      </c>
      <c r="R34" s="32">
        <f t="shared" si="3"/>
        <v>0</v>
      </c>
      <c r="S34" s="6">
        <v>98</v>
      </c>
      <c r="T34" s="39">
        <v>100</v>
      </c>
    </row>
    <row r="35" spans="1:20" ht="16.95" customHeight="1" x14ac:dyDescent="0.3">
      <c r="A35" s="58">
        <v>291</v>
      </c>
      <c r="B35" s="59" t="s">
        <v>23</v>
      </c>
      <c r="C35" s="60">
        <v>29261</v>
      </c>
      <c r="D35" s="58" t="s">
        <v>91</v>
      </c>
      <c r="E35" s="59" t="s">
        <v>12</v>
      </c>
      <c r="F35" s="59">
        <v>98</v>
      </c>
      <c r="G35" s="59">
        <v>100</v>
      </c>
      <c r="H35" s="61" t="s">
        <v>33</v>
      </c>
      <c r="I35" s="58" t="s">
        <v>85</v>
      </c>
      <c r="J35" s="59" t="s">
        <v>92</v>
      </c>
      <c r="K35" s="62">
        <v>1006</v>
      </c>
      <c r="L35" s="59"/>
      <c r="M35" s="63" t="s">
        <v>116</v>
      </c>
      <c r="N35" s="64" t="s">
        <v>141</v>
      </c>
      <c r="O35" s="34" t="s">
        <v>29</v>
      </c>
      <c r="P35" s="6">
        <v>0</v>
      </c>
      <c r="Q35" s="6">
        <v>1</v>
      </c>
      <c r="R35" s="32">
        <f t="shared" si="3"/>
        <v>0</v>
      </c>
      <c r="S35" s="6">
        <v>90</v>
      </c>
      <c r="T35" s="39">
        <v>93</v>
      </c>
    </row>
    <row r="36" spans="1:20" ht="16.95" customHeight="1" x14ac:dyDescent="0.3">
      <c r="A36" s="6">
        <v>295</v>
      </c>
      <c r="B36" s="5" t="s">
        <v>16</v>
      </c>
      <c r="C36" s="7">
        <v>29263</v>
      </c>
      <c r="D36" s="6" t="s">
        <v>93</v>
      </c>
      <c r="E36" s="5" t="s">
        <v>12</v>
      </c>
      <c r="F36" s="5">
        <v>96</v>
      </c>
      <c r="G36" s="5">
        <v>110</v>
      </c>
      <c r="H36" s="8" t="s">
        <v>52</v>
      </c>
      <c r="I36" s="6" t="s">
        <v>94</v>
      </c>
      <c r="J36" s="5" t="s">
        <v>95</v>
      </c>
      <c r="K36" s="9">
        <v>2147</v>
      </c>
      <c r="L36" s="5"/>
      <c r="M36" s="18" t="s">
        <v>116</v>
      </c>
      <c r="N36" s="57" t="s">
        <v>142</v>
      </c>
      <c r="O36" s="34" t="s">
        <v>37</v>
      </c>
      <c r="P36" s="6">
        <v>0</v>
      </c>
      <c r="Q36" s="6">
        <v>1</v>
      </c>
      <c r="R36" s="32">
        <f t="shared" si="3"/>
        <v>0</v>
      </c>
      <c r="S36" s="6">
        <v>95</v>
      </c>
      <c r="T36" s="39">
        <v>100</v>
      </c>
    </row>
    <row r="37" spans="1:20" ht="16.95" customHeight="1" x14ac:dyDescent="0.3">
      <c r="A37" s="58">
        <v>296</v>
      </c>
      <c r="B37" s="59" t="s">
        <v>72</v>
      </c>
      <c r="C37" s="60">
        <v>29264</v>
      </c>
      <c r="D37" s="58" t="s">
        <v>96</v>
      </c>
      <c r="E37" s="59" t="s">
        <v>12</v>
      </c>
      <c r="F37" s="59">
        <v>94</v>
      </c>
      <c r="G37" s="59">
        <v>100</v>
      </c>
      <c r="H37" s="61" t="s">
        <v>18</v>
      </c>
      <c r="I37" s="58" t="s">
        <v>97</v>
      </c>
      <c r="J37" s="59" t="s">
        <v>74</v>
      </c>
      <c r="K37" s="62">
        <v>211</v>
      </c>
      <c r="L37" s="59"/>
      <c r="M37" s="63" t="s">
        <v>116</v>
      </c>
      <c r="N37" s="64" t="s">
        <v>143</v>
      </c>
      <c r="O37" s="34"/>
      <c r="P37" s="5"/>
      <c r="Q37" s="5"/>
      <c r="R37" s="5"/>
      <c r="S37" s="6"/>
      <c r="T37" s="39"/>
    </row>
    <row r="38" spans="1:20" ht="16.95" customHeight="1" x14ac:dyDescent="0.3">
      <c r="A38" s="6"/>
      <c r="B38" s="10" t="s">
        <v>10</v>
      </c>
      <c r="C38" s="11">
        <v>29266</v>
      </c>
      <c r="D38" s="12"/>
      <c r="E38" s="10" t="s">
        <v>12</v>
      </c>
      <c r="F38" s="10"/>
      <c r="G38" s="10"/>
      <c r="H38" s="10" t="s">
        <v>49</v>
      </c>
      <c r="I38" s="12"/>
      <c r="J38" s="10"/>
      <c r="K38" s="13"/>
      <c r="L38" s="10"/>
      <c r="M38" s="18"/>
      <c r="N38" s="57"/>
      <c r="O38" s="34" t="s">
        <v>18</v>
      </c>
      <c r="P38" s="6">
        <v>0</v>
      </c>
      <c r="Q38" s="6">
        <v>2</v>
      </c>
      <c r="R38" s="32">
        <f t="shared" ref="R38:R42" si="4">+P38/(P38+Q38)</f>
        <v>0</v>
      </c>
      <c r="S38" s="6">
        <f>84+94</f>
        <v>178</v>
      </c>
      <c r="T38" s="39">
        <f>105+100</f>
        <v>205</v>
      </c>
    </row>
    <row r="39" spans="1:20" ht="16.95" customHeight="1" x14ac:dyDescent="0.3">
      <c r="A39" s="6" t="s">
        <v>162</v>
      </c>
      <c r="B39" s="5" t="s">
        <v>72</v>
      </c>
      <c r="C39" s="7">
        <v>29271</v>
      </c>
      <c r="D39" s="6" t="s">
        <v>98</v>
      </c>
      <c r="E39" s="5" t="s">
        <v>12</v>
      </c>
      <c r="F39" s="5">
        <v>102</v>
      </c>
      <c r="G39" s="5">
        <v>110</v>
      </c>
      <c r="H39" s="8" t="s">
        <v>62</v>
      </c>
      <c r="I39" s="6" t="s">
        <v>86</v>
      </c>
      <c r="J39" s="5" t="s">
        <v>90</v>
      </c>
      <c r="K39" s="9">
        <v>287</v>
      </c>
      <c r="L39" s="14"/>
      <c r="M39" s="18" t="s">
        <v>144</v>
      </c>
      <c r="N39" s="57" t="s">
        <v>117</v>
      </c>
      <c r="O39" s="34" t="s">
        <v>12</v>
      </c>
      <c r="P39" s="6"/>
      <c r="Q39" s="6"/>
      <c r="R39" s="32"/>
      <c r="S39" s="6"/>
      <c r="T39" s="39"/>
    </row>
    <row r="40" spans="1:20" ht="16.95" customHeight="1" x14ac:dyDescent="0.3">
      <c r="A40" s="58" t="s">
        <v>163</v>
      </c>
      <c r="B40" s="59" t="s">
        <v>10</v>
      </c>
      <c r="C40" s="60">
        <v>29273</v>
      </c>
      <c r="D40" s="58" t="s">
        <v>99</v>
      </c>
      <c r="E40" s="61" t="s">
        <v>13</v>
      </c>
      <c r="F40" s="59">
        <v>104</v>
      </c>
      <c r="G40" s="59">
        <v>90</v>
      </c>
      <c r="H40" s="59" t="s">
        <v>12</v>
      </c>
      <c r="I40" s="58" t="s">
        <v>100</v>
      </c>
      <c r="J40" s="59" t="s">
        <v>19</v>
      </c>
      <c r="K40" s="62">
        <v>2386</v>
      </c>
      <c r="L40" s="59"/>
      <c r="M40" s="63" t="s">
        <v>144</v>
      </c>
      <c r="N40" s="64" t="s">
        <v>145</v>
      </c>
      <c r="O40" s="34" t="s">
        <v>62</v>
      </c>
      <c r="P40" s="6">
        <v>0</v>
      </c>
      <c r="Q40" s="6">
        <v>2</v>
      </c>
      <c r="R40" s="32">
        <f t="shared" si="4"/>
        <v>0</v>
      </c>
      <c r="S40" s="6">
        <f>101+102</f>
        <v>203</v>
      </c>
      <c r="T40" s="39">
        <f>114+110</f>
        <v>224</v>
      </c>
    </row>
    <row r="41" spans="1:20" ht="16.95" customHeight="1" x14ac:dyDescent="0.3">
      <c r="A41" s="6"/>
      <c r="B41" s="10" t="s">
        <v>10</v>
      </c>
      <c r="C41" s="11">
        <v>29273</v>
      </c>
      <c r="D41" s="12"/>
      <c r="E41" s="10" t="s">
        <v>49</v>
      </c>
      <c r="F41" s="10"/>
      <c r="G41" s="10"/>
      <c r="H41" s="10" t="s">
        <v>12</v>
      </c>
      <c r="I41" s="12"/>
      <c r="J41" s="10"/>
      <c r="K41" s="13"/>
      <c r="L41" s="10"/>
      <c r="M41" s="18"/>
      <c r="N41" s="57"/>
      <c r="O41" s="34" t="s">
        <v>13</v>
      </c>
      <c r="P41" s="6">
        <v>0</v>
      </c>
      <c r="Q41" s="6">
        <v>2</v>
      </c>
      <c r="R41" s="32">
        <f t="shared" si="4"/>
        <v>0</v>
      </c>
      <c r="S41" s="6">
        <f>93+97</f>
        <v>190</v>
      </c>
      <c r="T41" s="39">
        <f>106+105</f>
        <v>211</v>
      </c>
    </row>
    <row r="42" spans="1:20" ht="16.95" customHeight="1" x14ac:dyDescent="0.3">
      <c r="A42" s="6"/>
      <c r="B42" s="10" t="s">
        <v>23</v>
      </c>
      <c r="C42" s="11">
        <v>29275</v>
      </c>
      <c r="D42" s="12"/>
      <c r="E42" s="10" t="s">
        <v>18</v>
      </c>
      <c r="F42" s="10"/>
      <c r="G42" s="10"/>
      <c r="H42" s="10" t="s">
        <v>12</v>
      </c>
      <c r="I42" s="12"/>
      <c r="J42" s="10"/>
      <c r="K42" s="13"/>
      <c r="L42" s="10" t="s">
        <v>101</v>
      </c>
      <c r="M42" s="18"/>
      <c r="N42" s="57"/>
      <c r="O42" s="34" t="s">
        <v>25</v>
      </c>
      <c r="P42" s="6">
        <v>0</v>
      </c>
      <c r="Q42" s="6">
        <v>2</v>
      </c>
      <c r="R42" s="32">
        <f t="shared" si="4"/>
        <v>0</v>
      </c>
      <c r="S42" s="6">
        <f>89+73</f>
        <v>162</v>
      </c>
      <c r="T42" s="39">
        <f>102+85</f>
        <v>187</v>
      </c>
    </row>
    <row r="43" spans="1:20" ht="16.95" customHeight="1" x14ac:dyDescent="0.3">
      <c r="A43" s="6" t="s">
        <v>164</v>
      </c>
      <c r="B43" s="5" t="s">
        <v>23</v>
      </c>
      <c r="C43" s="7">
        <v>29275</v>
      </c>
      <c r="D43" s="6" t="s">
        <v>102</v>
      </c>
      <c r="E43" s="8" t="s">
        <v>62</v>
      </c>
      <c r="F43" s="5">
        <v>100</v>
      </c>
      <c r="G43" s="5">
        <v>97</v>
      </c>
      <c r="H43" s="5" t="s">
        <v>12</v>
      </c>
      <c r="I43" s="6" t="s">
        <v>103</v>
      </c>
      <c r="J43" s="5" t="s">
        <v>19</v>
      </c>
      <c r="K43" s="9">
        <v>1527</v>
      </c>
      <c r="L43" s="5"/>
      <c r="M43" s="18" t="s">
        <v>144</v>
      </c>
      <c r="N43" s="57" t="s">
        <v>146</v>
      </c>
      <c r="O43" s="27"/>
      <c r="P43" s="1"/>
      <c r="Q43" s="1"/>
      <c r="R43" s="1"/>
      <c r="S43" s="26"/>
      <c r="T43" s="31"/>
    </row>
    <row r="44" spans="1:20" ht="16.95" customHeight="1" x14ac:dyDescent="0.3">
      <c r="A44" s="58">
        <v>326</v>
      </c>
      <c r="B44" s="59" t="s">
        <v>35</v>
      </c>
      <c r="C44" s="60">
        <v>29281</v>
      </c>
      <c r="D44" s="58" t="s">
        <v>104</v>
      </c>
      <c r="E44" s="59" t="s">
        <v>12</v>
      </c>
      <c r="F44" s="59">
        <v>92</v>
      </c>
      <c r="G44" s="59">
        <v>135</v>
      </c>
      <c r="H44" s="61" t="s">
        <v>78</v>
      </c>
      <c r="I44" s="58" t="s">
        <v>105</v>
      </c>
      <c r="J44" s="59" t="s">
        <v>106</v>
      </c>
      <c r="K44" s="62">
        <v>2322</v>
      </c>
      <c r="L44" s="59"/>
      <c r="M44" s="63" t="s">
        <v>144</v>
      </c>
      <c r="N44" s="64" t="s">
        <v>147</v>
      </c>
      <c r="O44" s="27"/>
      <c r="P44" s="21">
        <f>SUM(P27:P42)</f>
        <v>0</v>
      </c>
      <c r="Q44" s="21">
        <f>SUM(Q27:Q42)</f>
        <v>17</v>
      </c>
      <c r="R44" s="23">
        <f>+P44/(P44+Q44)</f>
        <v>0</v>
      </c>
      <c r="S44" s="54">
        <f>SUM(S27:S42)</f>
        <v>1564</v>
      </c>
      <c r="T44" s="55">
        <f>SUM(T27:T42)</f>
        <v>1812</v>
      </c>
    </row>
    <row r="45" spans="1:20" ht="16.95" customHeight="1" thickBot="1" x14ac:dyDescent="0.35">
      <c r="A45" s="6" t="s">
        <v>165</v>
      </c>
      <c r="B45" s="5" t="s">
        <v>23</v>
      </c>
      <c r="C45" s="7">
        <v>29282</v>
      </c>
      <c r="D45" s="6" t="s">
        <v>107</v>
      </c>
      <c r="E45" s="5" t="s">
        <v>12</v>
      </c>
      <c r="F45" s="5">
        <v>80</v>
      </c>
      <c r="G45" s="5">
        <v>98</v>
      </c>
      <c r="H45" s="8" t="s">
        <v>55</v>
      </c>
      <c r="I45" s="6" t="s">
        <v>108</v>
      </c>
      <c r="J45" s="5" t="s">
        <v>109</v>
      </c>
      <c r="K45" s="9">
        <v>1327</v>
      </c>
      <c r="L45" s="5"/>
      <c r="M45" s="18" t="s">
        <v>144</v>
      </c>
      <c r="N45" s="57" t="s">
        <v>148</v>
      </c>
      <c r="O45" s="28"/>
      <c r="P45" s="29"/>
      <c r="Q45" s="29"/>
      <c r="R45" s="24">
        <f>+P44+Q44</f>
        <v>17</v>
      </c>
      <c r="S45" s="41">
        <f>+S44/R45</f>
        <v>92</v>
      </c>
      <c r="T45" s="42">
        <f>+T44/R45</f>
        <v>106.58823529411765</v>
      </c>
    </row>
    <row r="46" spans="1:20" ht="16.95" customHeight="1" thickBot="1" x14ac:dyDescent="0.35">
      <c r="A46" s="58">
        <v>343</v>
      </c>
      <c r="B46" s="59" t="s">
        <v>23</v>
      </c>
      <c r="C46" s="60">
        <v>29289</v>
      </c>
      <c r="D46" s="58" t="s">
        <v>110</v>
      </c>
      <c r="E46" s="61" t="s">
        <v>25</v>
      </c>
      <c r="F46" s="59">
        <v>113</v>
      </c>
      <c r="G46" s="59">
        <v>105</v>
      </c>
      <c r="H46" s="59" t="s">
        <v>12</v>
      </c>
      <c r="I46" s="58" t="s">
        <v>111</v>
      </c>
      <c r="J46" s="59" t="s">
        <v>19</v>
      </c>
      <c r="K46" s="62">
        <v>943</v>
      </c>
      <c r="L46" s="66" t="s">
        <v>177</v>
      </c>
      <c r="M46" s="63" t="s">
        <v>144</v>
      </c>
      <c r="N46" s="64" t="s">
        <v>149</v>
      </c>
      <c r="O46" s="25"/>
      <c r="P46" s="25"/>
      <c r="Q46" s="25"/>
      <c r="R46" s="25"/>
      <c r="S46" s="40"/>
      <c r="T46" s="40"/>
    </row>
    <row r="47" spans="1:20" ht="15" thickBot="1" x14ac:dyDescent="0.35">
      <c r="A47" s="5"/>
      <c r="B47" s="5"/>
      <c r="C47" s="7"/>
      <c r="D47" s="6"/>
      <c r="E47" s="8"/>
      <c r="F47" s="5"/>
      <c r="G47" s="5"/>
      <c r="H47" s="5"/>
      <c r="I47" s="6"/>
      <c r="J47" s="5"/>
      <c r="K47" s="9"/>
      <c r="L47" s="14"/>
      <c r="M47" s="18"/>
      <c r="N47" s="18"/>
      <c r="O47" s="37" t="s">
        <v>157</v>
      </c>
      <c r="P47" s="19" t="s">
        <v>151</v>
      </c>
      <c r="Q47" s="19" t="s">
        <v>152</v>
      </c>
      <c r="R47" s="19" t="s">
        <v>153</v>
      </c>
      <c r="S47" s="19" t="s">
        <v>154</v>
      </c>
      <c r="T47" s="20" t="s">
        <v>155</v>
      </c>
    </row>
    <row r="48" spans="1:20" x14ac:dyDescent="0.3">
      <c r="A48" s="5"/>
      <c r="B48" s="5"/>
      <c r="C48" s="7"/>
      <c r="D48" s="6"/>
      <c r="E48" s="8"/>
      <c r="F48" s="5"/>
      <c r="G48" s="5"/>
      <c r="H48" s="5"/>
      <c r="I48" s="6"/>
      <c r="J48" s="43"/>
      <c r="K48" s="44"/>
      <c r="L48" s="45" t="s">
        <v>167</v>
      </c>
      <c r="M48" s="46"/>
      <c r="N48" s="18"/>
      <c r="O48" s="33" t="s">
        <v>55</v>
      </c>
      <c r="P48" s="6">
        <f t="shared" ref="P48:Q51" si="5">P6+P27</f>
        <v>0</v>
      </c>
      <c r="Q48" s="6">
        <f t="shared" si="5"/>
        <v>3</v>
      </c>
      <c r="R48" s="32">
        <f t="shared" ref="R48:R51" si="6">+P48/(P48+Q48)</f>
        <v>0</v>
      </c>
      <c r="S48" s="6">
        <f t="shared" ref="S48:T51" si="7">S6+S27</f>
        <v>262</v>
      </c>
      <c r="T48" s="39">
        <f t="shared" si="7"/>
        <v>302</v>
      </c>
    </row>
    <row r="49" spans="1:20" x14ac:dyDescent="0.3">
      <c r="A49" s="5"/>
      <c r="B49" s="5"/>
      <c r="C49" s="7"/>
      <c r="D49" s="6"/>
      <c r="E49" s="8"/>
      <c r="F49" s="5"/>
      <c r="G49" s="5"/>
      <c r="H49" s="5"/>
      <c r="I49" s="6"/>
      <c r="J49" s="47" t="s">
        <v>168</v>
      </c>
      <c r="K49" s="48">
        <f>+K7+K8+K10+K11+K14+K15+K16+K17+K18+K21+K22+K23+K24+K31+K32+K40+K43+K46</f>
        <v>17868</v>
      </c>
      <c r="L49" s="17">
        <v>18</v>
      </c>
      <c r="M49" s="49">
        <f>+K49/L49</f>
        <v>992.66666666666663</v>
      </c>
      <c r="N49" s="18"/>
      <c r="O49" s="34" t="s">
        <v>78</v>
      </c>
      <c r="P49" s="6">
        <f t="shared" si="5"/>
        <v>1</v>
      </c>
      <c r="Q49" s="6">
        <f t="shared" si="5"/>
        <v>2</v>
      </c>
      <c r="R49" s="32">
        <f t="shared" si="6"/>
        <v>0.33333333333333331</v>
      </c>
      <c r="S49" s="6">
        <f t="shared" si="7"/>
        <v>309</v>
      </c>
      <c r="T49" s="39">
        <f t="shared" si="7"/>
        <v>362</v>
      </c>
    </row>
    <row r="50" spans="1:20" ht="15" thickBot="1" x14ac:dyDescent="0.35">
      <c r="A50" s="5"/>
      <c r="B50" s="5"/>
      <c r="C50" s="7"/>
      <c r="D50" s="6"/>
      <c r="E50" s="8"/>
      <c r="F50" s="5"/>
      <c r="G50" s="5"/>
      <c r="H50" s="5"/>
      <c r="I50" s="6"/>
      <c r="J50" s="50" t="s">
        <v>169</v>
      </c>
      <c r="K50" s="51">
        <f>+K6+K9+K12+K13+K20+K26+K27+K28+K29+K30+K34+K35+K36+K37+K39+K44+K45</f>
        <v>23409</v>
      </c>
      <c r="L50" s="52">
        <v>17</v>
      </c>
      <c r="M50" s="53">
        <f>+K50/L50</f>
        <v>1377</v>
      </c>
      <c r="N50" s="18"/>
      <c r="O50" s="34" t="s">
        <v>49</v>
      </c>
      <c r="P50" s="6">
        <f t="shared" si="5"/>
        <v>1</v>
      </c>
      <c r="Q50" s="6">
        <f t="shared" si="5"/>
        <v>0</v>
      </c>
      <c r="R50" s="32">
        <f t="shared" si="6"/>
        <v>1</v>
      </c>
      <c r="S50" s="6">
        <f t="shared" si="7"/>
        <v>97</v>
      </c>
      <c r="T50" s="39">
        <f t="shared" si="7"/>
        <v>93</v>
      </c>
    </row>
    <row r="51" spans="1:20" x14ac:dyDescent="0.3">
      <c r="A51" s="5"/>
      <c r="B51" s="5"/>
      <c r="C51" s="7"/>
      <c r="D51" s="6"/>
      <c r="E51" s="8"/>
      <c r="F51" s="5"/>
      <c r="G51" s="5"/>
      <c r="H51" s="5"/>
      <c r="I51" s="6"/>
      <c r="J51" s="5"/>
      <c r="K51" s="9"/>
      <c r="L51" s="6"/>
      <c r="M51" s="35"/>
      <c r="N51" s="18"/>
      <c r="O51" s="34" t="s">
        <v>21</v>
      </c>
      <c r="P51" s="6">
        <f t="shared" si="5"/>
        <v>0</v>
      </c>
      <c r="Q51" s="6">
        <f t="shared" si="5"/>
        <v>1</v>
      </c>
      <c r="R51" s="32">
        <f t="shared" si="6"/>
        <v>0</v>
      </c>
      <c r="S51" s="6">
        <f t="shared" si="7"/>
        <v>100</v>
      </c>
      <c r="T51" s="39">
        <f t="shared" si="7"/>
        <v>105</v>
      </c>
    </row>
    <row r="52" spans="1:20" x14ac:dyDescent="0.3">
      <c r="A52" s="5"/>
      <c r="B52" s="5"/>
      <c r="C52" s="7"/>
      <c r="D52" s="6"/>
      <c r="E52" s="8"/>
      <c r="F52" s="5"/>
      <c r="G52" s="5"/>
      <c r="H52" s="5"/>
      <c r="I52" s="6"/>
      <c r="J52" s="5"/>
      <c r="K52" s="9"/>
      <c r="L52" s="6"/>
      <c r="M52" s="35"/>
      <c r="N52" s="18"/>
      <c r="O52" s="34"/>
      <c r="P52" s="6"/>
      <c r="Q52" s="6"/>
      <c r="R52" s="6"/>
      <c r="S52" s="6"/>
      <c r="T52" s="39"/>
    </row>
    <row r="53" spans="1:20" x14ac:dyDescent="0.3">
      <c r="A53" s="5"/>
      <c r="B53" s="5"/>
      <c r="C53" s="7"/>
      <c r="D53" s="6"/>
      <c r="E53" s="8"/>
      <c r="F53" s="5"/>
      <c r="G53" s="5"/>
      <c r="H53" s="5"/>
      <c r="I53" s="6"/>
      <c r="J53" s="5"/>
      <c r="K53" s="9"/>
      <c r="L53" s="6"/>
      <c r="M53" s="35"/>
      <c r="N53" s="18"/>
      <c r="O53" s="33" t="s">
        <v>52</v>
      </c>
      <c r="P53" s="6">
        <f t="shared" ref="P53:Q57" si="8">P11+P32</f>
        <v>0</v>
      </c>
      <c r="Q53" s="6">
        <f t="shared" si="8"/>
        <v>2</v>
      </c>
      <c r="R53" s="32">
        <f t="shared" ref="R53:R57" si="9">+P53/(P53+Q53)</f>
        <v>0</v>
      </c>
      <c r="S53" s="6">
        <f t="shared" ref="S53:T57" si="10">S11+S32</f>
        <v>178</v>
      </c>
      <c r="T53" s="39">
        <f t="shared" si="10"/>
        <v>202</v>
      </c>
    </row>
    <row r="54" spans="1:20" x14ac:dyDescent="0.3">
      <c r="A54" s="5"/>
      <c r="B54" s="5"/>
      <c r="C54" s="7"/>
      <c r="D54" s="6"/>
      <c r="E54" s="8"/>
      <c r="F54" s="5"/>
      <c r="G54" s="5"/>
      <c r="H54" s="5"/>
      <c r="I54" s="6"/>
      <c r="J54" s="5"/>
      <c r="K54" s="9"/>
      <c r="L54" s="6"/>
      <c r="M54" s="35"/>
      <c r="N54" s="18"/>
      <c r="O54" s="34" t="s">
        <v>45</v>
      </c>
      <c r="P54" s="6">
        <f t="shared" si="8"/>
        <v>1</v>
      </c>
      <c r="Q54" s="6">
        <f t="shared" si="8"/>
        <v>1</v>
      </c>
      <c r="R54" s="32">
        <f t="shared" si="9"/>
        <v>0.5</v>
      </c>
      <c r="S54" s="6">
        <f t="shared" si="10"/>
        <v>200</v>
      </c>
      <c r="T54" s="39">
        <f t="shared" si="10"/>
        <v>224</v>
      </c>
    </row>
    <row r="55" spans="1:20" x14ac:dyDescent="0.3">
      <c r="A55" s="5"/>
      <c r="B55" s="5"/>
      <c r="C55" s="7"/>
      <c r="D55" s="6"/>
      <c r="E55" s="8"/>
      <c r="F55" s="5"/>
      <c r="G55" s="5"/>
      <c r="H55" s="5"/>
      <c r="I55" s="6"/>
      <c r="J55" s="5"/>
      <c r="K55" s="9"/>
      <c r="L55" s="6"/>
      <c r="M55" s="35"/>
      <c r="N55" s="18"/>
      <c r="O55" s="34" t="s">
        <v>33</v>
      </c>
      <c r="P55" s="6">
        <f t="shared" si="8"/>
        <v>0</v>
      </c>
      <c r="Q55" s="6">
        <f t="shared" si="8"/>
        <v>2</v>
      </c>
      <c r="R55" s="32">
        <f t="shared" si="9"/>
        <v>0</v>
      </c>
      <c r="S55" s="6">
        <f t="shared" si="10"/>
        <v>193</v>
      </c>
      <c r="T55" s="39">
        <f t="shared" si="10"/>
        <v>197</v>
      </c>
    </row>
    <row r="56" spans="1:20" x14ac:dyDescent="0.3">
      <c r="A56" s="5"/>
      <c r="B56" s="5"/>
      <c r="C56" s="7"/>
      <c r="D56" s="6"/>
      <c r="E56" s="8"/>
      <c r="F56" s="5"/>
      <c r="G56" s="5"/>
      <c r="H56" s="5"/>
      <c r="I56" s="6"/>
      <c r="J56" s="5"/>
      <c r="K56" s="9"/>
      <c r="L56" s="6"/>
      <c r="M56" s="35"/>
      <c r="N56" s="18"/>
      <c r="O56" s="34" t="s">
        <v>29</v>
      </c>
      <c r="P56" s="6">
        <f t="shared" si="8"/>
        <v>0</v>
      </c>
      <c r="Q56" s="6">
        <f t="shared" si="8"/>
        <v>2</v>
      </c>
      <c r="R56" s="32">
        <f t="shared" si="9"/>
        <v>0</v>
      </c>
      <c r="S56" s="6">
        <f t="shared" si="10"/>
        <v>181</v>
      </c>
      <c r="T56" s="39">
        <f t="shared" si="10"/>
        <v>195</v>
      </c>
    </row>
    <row r="57" spans="1:20" x14ac:dyDescent="0.3">
      <c r="A57" s="5"/>
      <c r="B57" s="5"/>
      <c r="C57" s="7"/>
      <c r="D57" s="6"/>
      <c r="E57" s="8"/>
      <c r="F57" s="5"/>
      <c r="G57" s="5"/>
      <c r="H57" s="5"/>
      <c r="I57" s="6"/>
      <c r="J57" s="5"/>
      <c r="K57" s="9"/>
      <c r="L57" s="6"/>
      <c r="M57" s="35"/>
      <c r="N57" s="18"/>
      <c r="O57" s="34" t="s">
        <v>37</v>
      </c>
      <c r="P57" s="6">
        <f t="shared" si="8"/>
        <v>0</v>
      </c>
      <c r="Q57" s="6">
        <f t="shared" si="8"/>
        <v>2</v>
      </c>
      <c r="R57" s="32">
        <f t="shared" si="9"/>
        <v>0</v>
      </c>
      <c r="S57" s="6">
        <f t="shared" si="10"/>
        <v>183</v>
      </c>
      <c r="T57" s="39">
        <f t="shared" si="10"/>
        <v>201</v>
      </c>
    </row>
    <row r="58" spans="1:20" x14ac:dyDescent="0.3">
      <c r="A58" s="5"/>
      <c r="B58" s="5"/>
      <c r="C58" s="7"/>
      <c r="D58" s="6"/>
      <c r="E58" s="8"/>
      <c r="F58" s="5"/>
      <c r="G58" s="5"/>
      <c r="H58" s="5"/>
      <c r="I58" s="6"/>
      <c r="J58" s="5"/>
      <c r="K58" s="9"/>
      <c r="L58" s="6"/>
      <c r="M58" s="35"/>
      <c r="N58" s="18"/>
      <c r="O58" s="34"/>
      <c r="P58" s="5"/>
      <c r="Q58" s="5"/>
      <c r="R58" s="5"/>
      <c r="S58" s="6"/>
      <c r="T58" s="39"/>
    </row>
    <row r="59" spans="1:20" x14ac:dyDescent="0.3">
      <c r="A59" s="5"/>
      <c r="B59" s="5"/>
      <c r="C59" s="7"/>
      <c r="D59" s="6"/>
      <c r="E59" s="8"/>
      <c r="F59" s="5"/>
      <c r="G59" s="5"/>
      <c r="H59" s="5"/>
      <c r="I59" s="6"/>
      <c r="J59" s="5"/>
      <c r="K59" s="9"/>
      <c r="L59" s="6"/>
      <c r="M59" s="35"/>
      <c r="N59" s="18"/>
      <c r="O59" s="34" t="s">
        <v>18</v>
      </c>
      <c r="P59" s="6">
        <f>P17+P38</f>
        <v>1</v>
      </c>
      <c r="Q59" s="6">
        <f>Q17+Q38</f>
        <v>2</v>
      </c>
      <c r="R59" s="32">
        <f t="shared" ref="R59:R63" si="11">+P59/(P59+Q59)</f>
        <v>0.33333333333333331</v>
      </c>
      <c r="S59" s="6">
        <f>S17+S38</f>
        <v>294</v>
      </c>
      <c r="T59" s="39">
        <f>T17+T38</f>
        <v>305</v>
      </c>
    </row>
    <row r="60" spans="1:20" x14ac:dyDescent="0.3">
      <c r="A60" s="5"/>
      <c r="B60" s="5"/>
      <c r="C60" s="7"/>
      <c r="D60" s="6"/>
      <c r="E60" s="8"/>
      <c r="F60" s="5"/>
      <c r="G60" s="5"/>
      <c r="H60" s="5"/>
      <c r="I60" s="6"/>
      <c r="J60" s="5"/>
      <c r="K60" s="9"/>
      <c r="L60" s="6"/>
      <c r="M60" s="35"/>
      <c r="N60" s="18"/>
      <c r="O60" s="34" t="s">
        <v>12</v>
      </c>
      <c r="P60" s="6"/>
      <c r="Q60" s="6"/>
      <c r="R60" s="32"/>
      <c r="S60" s="6"/>
      <c r="T60" s="39"/>
    </row>
    <row r="61" spans="1:20" x14ac:dyDescent="0.3">
      <c r="A61" s="5"/>
      <c r="B61" s="5"/>
      <c r="C61" s="7"/>
      <c r="D61" s="6"/>
      <c r="E61" s="8"/>
      <c r="F61" s="5"/>
      <c r="G61" s="5"/>
      <c r="H61" s="5"/>
      <c r="I61" s="6"/>
      <c r="J61" s="5"/>
      <c r="K61" s="9"/>
      <c r="L61" s="6"/>
      <c r="M61" s="35"/>
      <c r="N61" s="18"/>
      <c r="O61" s="34" t="s">
        <v>62</v>
      </c>
      <c r="P61" s="6">
        <f t="shared" ref="P61:Q63" si="12">P19+P40</f>
        <v>2</v>
      </c>
      <c r="Q61" s="6">
        <f t="shared" si="12"/>
        <v>3</v>
      </c>
      <c r="R61" s="32">
        <f t="shared" si="11"/>
        <v>0.4</v>
      </c>
      <c r="S61" s="6">
        <f t="shared" ref="S61:T63" si="13">S19+S40</f>
        <v>488</v>
      </c>
      <c r="T61" s="39">
        <f t="shared" si="13"/>
        <v>498</v>
      </c>
    </row>
    <row r="62" spans="1:20" x14ac:dyDescent="0.3">
      <c r="A62" s="5"/>
      <c r="B62" s="5"/>
      <c r="C62" s="7"/>
      <c r="D62" s="6"/>
      <c r="E62" s="8"/>
      <c r="F62" s="5"/>
      <c r="G62" s="5"/>
      <c r="H62" s="5"/>
      <c r="I62" s="6"/>
      <c r="J62" s="5"/>
      <c r="K62" s="9"/>
      <c r="L62" s="6"/>
      <c r="M62" s="35"/>
      <c r="N62" s="18"/>
      <c r="O62" s="34" t="s">
        <v>13</v>
      </c>
      <c r="P62" s="6">
        <f t="shared" si="12"/>
        <v>1</v>
      </c>
      <c r="Q62" s="6">
        <f t="shared" si="12"/>
        <v>5</v>
      </c>
      <c r="R62" s="32">
        <f t="shared" si="11"/>
        <v>0.16666666666666666</v>
      </c>
      <c r="S62" s="6">
        <f t="shared" si="13"/>
        <v>559</v>
      </c>
      <c r="T62" s="39">
        <f t="shared" si="13"/>
        <v>599</v>
      </c>
    </row>
    <row r="63" spans="1:20" x14ac:dyDescent="0.3">
      <c r="A63" s="5"/>
      <c r="B63" s="5"/>
      <c r="C63" s="7"/>
      <c r="D63" s="6"/>
      <c r="E63" s="8"/>
      <c r="F63" s="5"/>
      <c r="G63" s="5"/>
      <c r="H63" s="5"/>
      <c r="I63" s="6"/>
      <c r="J63" s="5"/>
      <c r="K63" s="9"/>
      <c r="L63" s="6"/>
      <c r="M63" s="35"/>
      <c r="N63" s="18"/>
      <c r="O63" s="34" t="s">
        <v>25</v>
      </c>
      <c r="P63" s="6">
        <f t="shared" si="12"/>
        <v>0</v>
      </c>
      <c r="Q63" s="6">
        <f t="shared" si="12"/>
        <v>3</v>
      </c>
      <c r="R63" s="32">
        <f t="shared" si="11"/>
        <v>0</v>
      </c>
      <c r="S63" s="6">
        <f t="shared" si="13"/>
        <v>267</v>
      </c>
      <c r="T63" s="39">
        <f t="shared" si="13"/>
        <v>300</v>
      </c>
    </row>
    <row r="64" spans="1:20" x14ac:dyDescent="0.3">
      <c r="A64" s="5"/>
      <c r="B64" s="5"/>
      <c r="C64" s="7"/>
      <c r="D64" s="6"/>
      <c r="E64" s="8"/>
      <c r="F64" s="5"/>
      <c r="G64" s="5"/>
      <c r="H64" s="5"/>
      <c r="I64" s="6"/>
      <c r="J64" s="5"/>
      <c r="K64" s="9"/>
      <c r="L64" s="6"/>
      <c r="M64" s="35"/>
      <c r="N64" s="18"/>
      <c r="O64" s="27"/>
      <c r="P64" s="1"/>
      <c r="Q64" s="1"/>
      <c r="R64" s="1"/>
      <c r="S64" s="26"/>
      <c r="T64" s="31"/>
    </row>
    <row r="65" spans="1:20" x14ac:dyDescent="0.3">
      <c r="A65" s="5"/>
      <c r="B65" s="5"/>
      <c r="C65" s="7"/>
      <c r="D65" s="6"/>
      <c r="E65" s="8"/>
      <c r="F65" s="5"/>
      <c r="G65" s="5"/>
      <c r="H65" s="5"/>
      <c r="I65" s="6"/>
      <c r="J65" s="5"/>
      <c r="K65" s="9"/>
      <c r="L65" s="6"/>
      <c r="M65" s="35"/>
      <c r="N65" s="18"/>
      <c r="O65" s="27"/>
      <c r="P65" s="21">
        <f>SUM(P48:P63)</f>
        <v>7</v>
      </c>
      <c r="Q65" s="21">
        <f>SUM(Q48:Q63)</f>
        <v>28</v>
      </c>
      <c r="R65" s="23">
        <f>+P65/(P65+Q65)</f>
        <v>0.2</v>
      </c>
      <c r="S65" s="56">
        <f>SUM(S48:S63)</f>
        <v>3311</v>
      </c>
      <c r="T65" s="55">
        <f>SUM(T48:T63)</f>
        <v>3583</v>
      </c>
    </row>
    <row r="66" spans="1:20" ht="15" thickBot="1" x14ac:dyDescent="0.35">
      <c r="A66" s="5"/>
      <c r="B66" s="5"/>
      <c r="C66" s="7"/>
      <c r="D66" s="6"/>
      <c r="E66" s="8"/>
      <c r="F66" s="5"/>
      <c r="G66" s="5"/>
      <c r="H66" s="5"/>
      <c r="I66" s="6"/>
      <c r="J66" s="5"/>
      <c r="K66" s="9"/>
      <c r="L66" s="6"/>
      <c r="M66" s="35"/>
      <c r="N66" s="18"/>
      <c r="O66" s="28"/>
      <c r="P66" s="29"/>
      <c r="Q66" s="29"/>
      <c r="R66" s="24">
        <f>+R24+R45</f>
        <v>35</v>
      </c>
      <c r="S66" s="41">
        <f>+S65/R66</f>
        <v>94.6</v>
      </c>
      <c r="T66" s="42">
        <f>+T65/R66</f>
        <v>102.37142857142857</v>
      </c>
    </row>
  </sheetData>
  <sheetProtection sheet="1" objects="1" scenarios="1"/>
  <pageMargins left="0.7" right="0.2" top="0.75" bottom="0.25" header="0.3" footer="0.3"/>
  <pageSetup scale="5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79-80 Schedule-Results</vt:lpstr>
      <vt:lpstr>'79-80 Schedule-Results'!Print_Area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Davis</dc:creator>
  <cp:lastModifiedBy>T. Davis</cp:lastModifiedBy>
  <cp:lastPrinted>2024-11-30T18:52:13Z</cp:lastPrinted>
  <dcterms:created xsi:type="dcterms:W3CDTF">2016-09-21T12:10:39Z</dcterms:created>
  <dcterms:modified xsi:type="dcterms:W3CDTF">2025-06-23T14:45:24Z</dcterms:modified>
</cp:coreProperties>
</file>