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wner\Documents\Documents\4-WBL - WABA\Houston Angels\"/>
    </mc:Choice>
  </mc:AlternateContent>
  <xr:revisionPtr revIDLastSave="0" documentId="13_ncr:1_{74C2A030-D8C1-4538-9134-955E4D67EF4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78-79 Schedule-Results" sheetId="5" r:id="rId1"/>
  </sheets>
  <definedNames>
    <definedName name="_xlnm.Print_Area" localSheetId="0">'78-79 Schedule-Results'!$A$1:$T$62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2" i="5" l="1"/>
  <c r="M62" i="5" s="1"/>
  <c r="K61" i="5"/>
  <c r="M61" i="5" s="1"/>
  <c r="K43" i="5" l="1"/>
  <c r="M43" i="5" s="1"/>
  <c r="K42" i="5"/>
  <c r="M42" i="5" s="1"/>
  <c r="Q30" i="5"/>
  <c r="P30" i="5"/>
  <c r="Q16" i="5"/>
  <c r="P16" i="5"/>
  <c r="T43" i="5"/>
  <c r="Q42" i="5"/>
  <c r="P42" i="5"/>
  <c r="T28" i="5"/>
  <c r="S28" i="5"/>
  <c r="R28" i="5"/>
  <c r="T14" i="5"/>
  <c r="S14" i="5"/>
  <c r="R14" i="5"/>
  <c r="Q41" i="5"/>
  <c r="P41" i="5"/>
  <c r="R41" i="5" s="1"/>
  <c r="T27" i="5"/>
  <c r="S27" i="5"/>
  <c r="R27" i="5"/>
  <c r="T13" i="5"/>
  <c r="S13" i="5"/>
  <c r="R13" i="5"/>
  <c r="Q40" i="5"/>
  <c r="P40" i="5"/>
  <c r="T26" i="5"/>
  <c r="S26" i="5"/>
  <c r="R26" i="5"/>
  <c r="T12" i="5"/>
  <c r="S12" i="5"/>
  <c r="R12" i="5"/>
  <c r="Q39" i="5"/>
  <c r="P39" i="5"/>
  <c r="T25" i="5"/>
  <c r="S25" i="5"/>
  <c r="R25" i="5"/>
  <c r="T11" i="5"/>
  <c r="S11" i="5"/>
  <c r="R11" i="5"/>
  <c r="Q37" i="5"/>
  <c r="P37" i="5"/>
  <c r="R37" i="5" s="1"/>
  <c r="T23" i="5"/>
  <c r="S23" i="5"/>
  <c r="R23" i="5"/>
  <c r="T9" i="5"/>
  <c r="S9" i="5"/>
  <c r="R9" i="5"/>
  <c r="Q36" i="5"/>
  <c r="P36" i="5"/>
  <c r="R36" i="5" s="1"/>
  <c r="T22" i="5"/>
  <c r="S22" i="5"/>
  <c r="R22" i="5"/>
  <c r="T8" i="5"/>
  <c r="S8" i="5"/>
  <c r="R8" i="5"/>
  <c r="T35" i="5"/>
  <c r="S35" i="5"/>
  <c r="Q35" i="5"/>
  <c r="P35" i="5"/>
  <c r="Q34" i="5"/>
  <c r="P34" i="5"/>
  <c r="T20" i="5"/>
  <c r="S20" i="5"/>
  <c r="S30" i="5" s="1"/>
  <c r="T6" i="5"/>
  <c r="S6" i="5"/>
  <c r="R6" i="5"/>
  <c r="T16" i="5" l="1"/>
  <c r="R35" i="5"/>
  <c r="Q44" i="5"/>
  <c r="S36" i="5"/>
  <c r="S37" i="5"/>
  <c r="S39" i="5"/>
  <c r="S40" i="5"/>
  <c r="S41" i="5"/>
  <c r="S42" i="5"/>
  <c r="S34" i="5"/>
  <c r="S44" i="5" s="1"/>
  <c r="T37" i="5"/>
  <c r="R17" i="5"/>
  <c r="T34" i="5"/>
  <c r="T36" i="5"/>
  <c r="T39" i="5"/>
  <c r="T40" i="5"/>
  <c r="T41" i="5"/>
  <c r="T42" i="5"/>
  <c r="S16" i="5"/>
  <c r="R39" i="5"/>
  <c r="R40" i="5"/>
  <c r="R42" i="5"/>
  <c r="R34" i="5"/>
  <c r="R30" i="5"/>
  <c r="T17" i="5"/>
  <c r="T30" i="5"/>
  <c r="R16" i="5"/>
  <c r="P44" i="5"/>
  <c r="R44" i="5" s="1"/>
  <c r="R31" i="5"/>
  <c r="R45" i="5" s="1"/>
  <c r="S17" i="5" l="1"/>
  <c r="T44" i="5"/>
  <c r="T45" i="5" s="1"/>
  <c r="T31" i="5"/>
  <c r="S31" i="5"/>
  <c r="S45" i="5"/>
</calcChain>
</file>

<file path=xl/sharedStrings.xml><?xml version="1.0" encoding="utf-8"?>
<sst xmlns="http://schemas.openxmlformats.org/spreadsheetml/2006/main" count="427" uniqueCount="148">
  <si>
    <t>Game #</t>
  </si>
  <si>
    <t>Day</t>
  </si>
  <si>
    <t>Date</t>
  </si>
  <si>
    <t>Record</t>
  </si>
  <si>
    <t>Opponent</t>
  </si>
  <si>
    <t>Score</t>
  </si>
  <si>
    <t>Home</t>
  </si>
  <si>
    <t>COMMENTS</t>
  </si>
  <si>
    <t>Location</t>
  </si>
  <si>
    <t>Attendance</t>
  </si>
  <si>
    <t>Friday</t>
  </si>
  <si>
    <t xml:space="preserve"> 1-0</t>
  </si>
  <si>
    <t>Houston</t>
  </si>
  <si>
    <t>Dayton</t>
  </si>
  <si>
    <t xml:space="preserve"> 0-1</t>
  </si>
  <si>
    <t>Sunday</t>
  </si>
  <si>
    <t xml:space="preserve"> 2-0</t>
  </si>
  <si>
    <t>Minnesota</t>
  </si>
  <si>
    <t xml:space="preserve"> 0-2</t>
  </si>
  <si>
    <t>Met Sports Center</t>
  </si>
  <si>
    <t>Saturday</t>
  </si>
  <si>
    <t xml:space="preserve"> 4-1</t>
  </si>
  <si>
    <t>Chicago</t>
  </si>
  <si>
    <t xml:space="preserve"> 2-1</t>
  </si>
  <si>
    <t>Astroarena</t>
  </si>
  <si>
    <t>Wednesday</t>
  </si>
  <si>
    <t xml:space="preserve"> 1-3</t>
  </si>
  <si>
    <t>Milwaukee</t>
  </si>
  <si>
    <t xml:space="preserve"> 3-1</t>
  </si>
  <si>
    <t>Thursday</t>
  </si>
  <si>
    <t xml:space="preserve"> 2-3</t>
  </si>
  <si>
    <t>New Jersey</t>
  </si>
  <si>
    <t xml:space="preserve"> 5-1</t>
  </si>
  <si>
    <t xml:space="preserve"> 2-4</t>
  </si>
  <si>
    <t>New York</t>
  </si>
  <si>
    <t xml:space="preserve"> 6- 1</t>
  </si>
  <si>
    <t>The Summit</t>
  </si>
  <si>
    <t xml:space="preserve"> 7-1</t>
  </si>
  <si>
    <t xml:space="preserve"> 4-4</t>
  </si>
  <si>
    <t xml:space="preserve"> 8-1</t>
  </si>
  <si>
    <t xml:space="preserve"> 2-9</t>
  </si>
  <si>
    <t>Tuesday</t>
  </si>
  <si>
    <t xml:space="preserve"> 6-4</t>
  </si>
  <si>
    <t>Iowa</t>
  </si>
  <si>
    <t xml:space="preserve"> 9-1</t>
  </si>
  <si>
    <t xml:space="preserve"> 5-6</t>
  </si>
  <si>
    <t xml:space="preserve"> 10-1</t>
  </si>
  <si>
    <t xml:space="preserve"> 6-6</t>
  </si>
  <si>
    <t xml:space="preserve"> 11-1</t>
  </si>
  <si>
    <t xml:space="preserve"> 12-1</t>
  </si>
  <si>
    <t xml:space="preserve"> 4-10</t>
  </si>
  <si>
    <t>Monday</t>
  </si>
  <si>
    <t xml:space="preserve"> 3-13</t>
  </si>
  <si>
    <t xml:space="preserve"> 13-1</t>
  </si>
  <si>
    <t xml:space="preserve"> 13-2</t>
  </si>
  <si>
    <t xml:space="preserve"> 11-7</t>
  </si>
  <si>
    <t>DePaul-Alumni Hall</t>
  </si>
  <si>
    <t xml:space="preserve"> 14-2</t>
  </si>
  <si>
    <t xml:space="preserve"> 9-7</t>
  </si>
  <si>
    <t xml:space="preserve"> 7-10</t>
  </si>
  <si>
    <t xml:space="preserve"> 15-2</t>
  </si>
  <si>
    <t xml:space="preserve"> 15-3</t>
  </si>
  <si>
    <t xml:space="preserve"> 12-8</t>
  </si>
  <si>
    <t xml:space="preserve"> 16-3</t>
  </si>
  <si>
    <t xml:space="preserve"> 8-10</t>
  </si>
  <si>
    <t xml:space="preserve"> 16-4</t>
  </si>
  <si>
    <t xml:space="preserve"> 10-8</t>
  </si>
  <si>
    <t>Iona College</t>
  </si>
  <si>
    <t xml:space="preserve"> 17-4</t>
  </si>
  <si>
    <t xml:space="preserve"> 8-12</t>
  </si>
  <si>
    <t xml:space="preserve"> 17-5</t>
  </si>
  <si>
    <t xml:space="preserve"> 7-13</t>
  </si>
  <si>
    <t xml:space="preserve"> 17-6</t>
  </si>
  <si>
    <t xml:space="preserve"> 15-8</t>
  </si>
  <si>
    <t xml:space="preserve"> 18-6</t>
  </si>
  <si>
    <t xml:space="preserve"> 8-14</t>
  </si>
  <si>
    <t xml:space="preserve"> 16-9</t>
  </si>
  <si>
    <t xml:space="preserve"> 19-6</t>
  </si>
  <si>
    <t xml:space="preserve"> 15-11</t>
  </si>
  <si>
    <t xml:space="preserve"> 20-6</t>
  </si>
  <si>
    <t xml:space="preserve"> 8-16</t>
  </si>
  <si>
    <t xml:space="preserve"> 21-6</t>
  </si>
  <si>
    <t xml:space="preserve"> 16-12</t>
  </si>
  <si>
    <t xml:space="preserve"> 21-7</t>
  </si>
  <si>
    <t xml:space="preserve"> 11-18</t>
  </si>
  <si>
    <t xml:space="preserve"> 22-7</t>
  </si>
  <si>
    <t xml:space="preserve"> 8-21</t>
  </si>
  <si>
    <t xml:space="preserve"> 23-7</t>
  </si>
  <si>
    <t xml:space="preserve"> 23-8</t>
  </si>
  <si>
    <t xml:space="preserve"> 17-13</t>
  </si>
  <si>
    <t xml:space="preserve"> 24-8</t>
  </si>
  <si>
    <t xml:space="preserve"> 8-23</t>
  </si>
  <si>
    <t xml:space="preserve"> 17-17</t>
  </si>
  <si>
    <t xml:space="preserve"> 25-8</t>
  </si>
  <si>
    <t xml:space="preserve"> 26-8</t>
  </si>
  <si>
    <t xml:space="preserve"> 19-14</t>
  </si>
  <si>
    <t>Hofheinz Pavilion</t>
  </si>
  <si>
    <t xml:space="preserve"> 3-0</t>
  </si>
  <si>
    <t>Milwaukee Arena</t>
  </si>
  <si>
    <t xml:space="preserve"> 4-0</t>
  </si>
  <si>
    <t xml:space="preserve"> 6-1</t>
  </si>
  <si>
    <t>TOTALS</t>
  </si>
  <si>
    <t>11 game winning streak</t>
  </si>
  <si>
    <t>Hara Arena</t>
  </si>
  <si>
    <t>Coach</t>
  </si>
  <si>
    <t>Blue=Winning Team</t>
  </si>
  <si>
    <t>Don Knodel</t>
  </si>
  <si>
    <t>At Home</t>
  </si>
  <si>
    <t>W</t>
  </si>
  <si>
    <t>L</t>
  </si>
  <si>
    <t>Pct</t>
  </si>
  <si>
    <t>For</t>
  </si>
  <si>
    <t>Agst</t>
  </si>
  <si>
    <t xml:space="preserve"> On Road</t>
  </si>
  <si>
    <t>Totals</t>
  </si>
  <si>
    <t xml:space="preserve"> 2-2</t>
  </si>
  <si>
    <t>Des Moines</t>
  </si>
  <si>
    <t>Dunn Sports Center</t>
  </si>
  <si>
    <t>Spencer, Ia.</t>
  </si>
  <si>
    <t>Home Attendance</t>
  </si>
  <si>
    <t>Away Attendance</t>
  </si>
  <si>
    <t xml:space="preserve"> could be 1,200</t>
  </si>
  <si>
    <t>1.412 paid per Dayton article</t>
  </si>
  <si>
    <t xml:space="preserve"> 4-3</t>
  </si>
  <si>
    <t>Home = 17</t>
  </si>
  <si>
    <t>Away = 17</t>
  </si>
  <si>
    <t>Games w/Attend</t>
  </si>
  <si>
    <t xml:space="preserve">Houston Angels </t>
  </si>
  <si>
    <t>1978 - 1979  Schedule - Results</t>
  </si>
  <si>
    <t>1978 - 1979  Playoff Schedule - Results</t>
  </si>
  <si>
    <t>P-2</t>
  </si>
  <si>
    <t>P-4</t>
  </si>
  <si>
    <t>P-6</t>
  </si>
  <si>
    <t>P-7</t>
  </si>
  <si>
    <t>P-8</t>
  </si>
  <si>
    <t>P-9</t>
  </si>
  <si>
    <t>P-10</t>
  </si>
  <si>
    <t xml:space="preserve"> 4-2</t>
  </si>
  <si>
    <t xml:space="preserve"> 5-2</t>
  </si>
  <si>
    <t xml:space="preserve"> 3-3</t>
  </si>
  <si>
    <t>Astro Arena</t>
  </si>
  <si>
    <t xml:space="preserve"> 4/11/1979</t>
  </si>
  <si>
    <t>5 Seasons-C.Rpds</t>
  </si>
  <si>
    <t>Veteran Mem-Des M</t>
  </si>
  <si>
    <t>Home = 4</t>
  </si>
  <si>
    <t>Away = 3</t>
  </si>
  <si>
    <t>OT - Travel Delays</t>
  </si>
  <si>
    <t>Queens College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</si>
</sst>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0.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rgb="FF0000FF"/>
      <name val="Arial"/>
      <family val="2"/>
    </font>
    <font>
      <b/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FF0000"/>
      <name val="Arial"/>
      <family val="2"/>
    </font>
    <font>
      <b/>
      <u/>
      <sz val="10"/>
      <color theme="1"/>
      <name val="Calibri"/>
      <family val="2"/>
      <scheme val="minor"/>
    </font>
    <font>
      <b/>
      <sz val="16"/>
      <color theme="1"/>
      <name val="Arial"/>
      <family val="2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164" fontId="1" fillId="0" borderId="0" xfId="0" applyNumberFormat="1" applyFont="1"/>
    <xf numFmtId="165" fontId="1" fillId="0" borderId="0" xfId="0" applyNumberFormat="1" applyFont="1"/>
    <xf numFmtId="0" fontId="2" fillId="0" borderId="0" xfId="0" applyFont="1" applyAlignment="1">
      <alignment horizontal="center"/>
    </xf>
    <xf numFmtId="166" fontId="1" fillId="0" borderId="0" xfId="0" applyNumberFormat="1" applyFont="1"/>
    <xf numFmtId="0" fontId="6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7" fillId="0" borderId="0" xfId="0" applyFont="1"/>
    <xf numFmtId="0" fontId="4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165" fontId="2" fillId="0" borderId="0" xfId="0" applyNumberFormat="1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4" xfId="0" applyFont="1" applyBorder="1"/>
    <xf numFmtId="0" fontId="2" fillId="0" borderId="4" xfId="0" applyFont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164" fontId="2" fillId="0" borderId="5" xfId="1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1" fontId="2" fillId="2" borderId="7" xfId="0" applyNumberFormat="1" applyFont="1" applyFill="1" applyBorder="1" applyAlignment="1">
      <alignment horizontal="center"/>
    </xf>
    <xf numFmtId="0" fontId="9" fillId="0" borderId="0" xfId="0" applyFont="1"/>
    <xf numFmtId="2" fontId="2" fillId="2" borderId="7" xfId="0" applyNumberFormat="1" applyFont="1" applyFill="1" applyBorder="1" applyAlignment="1">
      <alignment horizontal="center"/>
    </xf>
    <xf numFmtId="2" fontId="2" fillId="2" borderId="8" xfId="0" applyNumberFormat="1" applyFont="1" applyFill="1" applyBorder="1" applyAlignment="1">
      <alignment horizontal="center"/>
    </xf>
    <xf numFmtId="0" fontId="10" fillId="0" borderId="0" xfId="0" applyFont="1"/>
    <xf numFmtId="14" fontId="4" fillId="0" borderId="0" xfId="0" applyNumberFormat="1" applyFont="1"/>
    <xf numFmtId="0" fontId="11" fillId="0" borderId="0" xfId="0" applyFont="1"/>
    <xf numFmtId="164" fontId="4" fillId="0" borderId="0" xfId="0" applyNumberFormat="1" applyFont="1"/>
    <xf numFmtId="164" fontId="4" fillId="0" borderId="0" xfId="1" applyNumberFormat="1" applyFont="1"/>
    <xf numFmtId="165" fontId="4" fillId="0" borderId="0" xfId="0" applyNumberFormat="1" applyFont="1"/>
    <xf numFmtId="0" fontId="4" fillId="0" borderId="4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4" fillId="0" borderId="4" xfId="0" applyFont="1" applyBorder="1"/>
    <xf numFmtId="164" fontId="4" fillId="0" borderId="0" xfId="0" applyNumberFormat="1" applyFont="1" applyAlignment="1">
      <alignment horizontal="right"/>
    </xf>
    <xf numFmtId="0" fontId="13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14" fillId="0" borderId="0" xfId="0" applyFont="1"/>
    <xf numFmtId="164" fontId="14" fillId="0" borderId="0" xfId="0" applyNumberFormat="1" applyFont="1"/>
    <xf numFmtId="164" fontId="4" fillId="0" borderId="0" xfId="1" applyNumberFormat="1" applyFont="1" applyFill="1"/>
    <xf numFmtId="164" fontId="11" fillId="0" borderId="0" xfId="0" applyNumberFormat="1" applyFont="1"/>
    <xf numFmtId="166" fontId="11" fillId="0" borderId="0" xfId="0" applyNumberFormat="1" applyFont="1"/>
    <xf numFmtId="0" fontId="2" fillId="3" borderId="1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6" fillId="0" borderId="0" xfId="0" applyFont="1"/>
    <xf numFmtId="0" fontId="13" fillId="0" borderId="0" xfId="0" applyFont="1"/>
    <xf numFmtId="0" fontId="13" fillId="0" borderId="0" xfId="0" applyFont="1" applyAlignment="1">
      <alignment horizontal="right"/>
    </xf>
    <xf numFmtId="14" fontId="13" fillId="0" borderId="0" xfId="0" applyNumberFormat="1" applyFont="1" applyAlignment="1">
      <alignment horizontal="right"/>
    </xf>
    <xf numFmtId="164" fontId="13" fillId="0" borderId="0" xfId="1" applyNumberFormat="1" applyFont="1"/>
    <xf numFmtId="0" fontId="15" fillId="2" borderId="2" xfId="0" applyFont="1" applyFill="1" applyBorder="1" applyAlignment="1">
      <alignment horizontal="center"/>
    </xf>
    <xf numFmtId="0" fontId="12" fillId="2" borderId="1" xfId="0" applyFont="1" applyFill="1" applyBorder="1"/>
    <xf numFmtId="0" fontId="12" fillId="2" borderId="2" xfId="0" applyFont="1" applyFill="1" applyBorder="1"/>
    <xf numFmtId="0" fontId="12" fillId="2" borderId="3" xfId="0" applyFont="1" applyFill="1" applyBorder="1"/>
    <xf numFmtId="0" fontId="5" fillId="2" borderId="4" xfId="0" applyFont="1" applyFill="1" applyBorder="1"/>
    <xf numFmtId="164" fontId="5" fillId="2" borderId="0" xfId="0" applyNumberFormat="1" applyFont="1" applyFill="1"/>
    <xf numFmtId="43" fontId="5" fillId="2" borderId="5" xfId="1" applyFont="1" applyFill="1" applyBorder="1" applyAlignment="1">
      <alignment horizontal="center"/>
    </xf>
    <xf numFmtId="0" fontId="5" fillId="2" borderId="6" xfId="0" applyFont="1" applyFill="1" applyBorder="1"/>
    <xf numFmtId="0" fontId="5" fillId="2" borderId="7" xfId="0" applyFont="1" applyFill="1" applyBorder="1" applyAlignment="1">
      <alignment horizontal="center"/>
    </xf>
    <xf numFmtId="0" fontId="5" fillId="2" borderId="7" xfId="0" applyFont="1" applyFill="1" applyBorder="1"/>
    <xf numFmtId="164" fontId="5" fillId="2" borderId="7" xfId="0" applyNumberFormat="1" applyFont="1" applyFill="1" applyBorder="1"/>
    <xf numFmtId="43" fontId="5" fillId="2" borderId="8" xfId="1" applyFont="1" applyFill="1" applyBorder="1" applyAlignment="1">
      <alignment horizontal="center"/>
    </xf>
    <xf numFmtId="0" fontId="17" fillId="0" borderId="0" xfId="0" applyFont="1"/>
    <xf numFmtId="0" fontId="4" fillId="4" borderId="0" xfId="0" applyFont="1" applyFill="1" applyAlignment="1">
      <alignment horizontal="center"/>
    </xf>
    <xf numFmtId="0" fontId="4" fillId="4" borderId="0" xfId="0" applyFont="1" applyFill="1"/>
    <xf numFmtId="14" fontId="4" fillId="4" borderId="0" xfId="0" applyNumberFormat="1" applyFont="1" applyFill="1"/>
    <xf numFmtId="0" fontId="6" fillId="4" borderId="0" xfId="0" applyFont="1" applyFill="1"/>
    <xf numFmtId="164" fontId="4" fillId="4" borderId="0" xfId="1" applyNumberFormat="1" applyFont="1" applyFill="1"/>
    <xf numFmtId="0" fontId="5" fillId="4" borderId="0" xfId="0" applyFont="1" applyFill="1"/>
    <xf numFmtId="164" fontId="4" fillId="5" borderId="0" xfId="1" applyNumberFormat="1" applyFont="1" applyFill="1"/>
    <xf numFmtId="0" fontId="13" fillId="4" borderId="0" xfId="0" applyFont="1" applyFill="1" applyAlignment="1">
      <alignment horizontal="center"/>
    </xf>
    <xf numFmtId="0" fontId="13" fillId="4" borderId="0" xfId="0" applyFont="1" applyFill="1"/>
    <xf numFmtId="14" fontId="13" fillId="4" borderId="0" xfId="0" applyNumberFormat="1" applyFont="1" applyFill="1" applyAlignment="1">
      <alignment horizontal="right"/>
    </xf>
    <xf numFmtId="164" fontId="13" fillId="4" borderId="0" xfId="1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040DC-E040-4DFA-B0C9-8C21A63DF66A}">
  <sheetPr>
    <pageSetUpPr fitToPage="1"/>
  </sheetPr>
  <dimension ref="A1:AH62"/>
  <sheetViews>
    <sheetView tabSelected="1" workbookViewId="0"/>
  </sheetViews>
  <sheetFormatPr defaultRowHeight="14.4" x14ac:dyDescent="0.3"/>
  <cols>
    <col min="1" max="1" width="6.21875" bestFit="1" customWidth="1"/>
    <col min="3" max="3" width="10.5546875" customWidth="1"/>
    <col min="4" max="4" width="7.21875" customWidth="1"/>
    <col min="5" max="5" width="10.5546875" customWidth="1"/>
    <col min="6" max="6" width="6.5546875" customWidth="1"/>
    <col min="7" max="7" width="6.77734375" customWidth="1"/>
    <col min="8" max="8" width="10.21875" customWidth="1"/>
    <col min="9" max="9" width="7.21875" customWidth="1"/>
    <col min="10" max="10" width="15.44140625" customWidth="1"/>
    <col min="11" max="11" width="9.21875" customWidth="1"/>
    <col min="12" max="12" width="17.21875" customWidth="1"/>
    <col min="13" max="13" width="10.6640625" customWidth="1"/>
    <col min="14" max="14" width="7.44140625" customWidth="1"/>
    <col min="15" max="15" width="11.21875" customWidth="1"/>
    <col min="16" max="16" width="5.44140625" customWidth="1"/>
    <col min="17" max="17" width="6.21875" customWidth="1"/>
    <col min="18" max="18" width="6.77734375" customWidth="1"/>
    <col min="19" max="19" width="7" customWidth="1"/>
    <col min="20" max="20" width="7.44140625" customWidth="1"/>
    <col min="21" max="21" width="4.5546875" customWidth="1"/>
    <col min="22" max="22" width="11.77734375" customWidth="1"/>
    <col min="23" max="23" width="4.21875" customWidth="1"/>
    <col min="24" max="24" width="5.44140625" customWidth="1"/>
    <col min="25" max="25" width="6.77734375" customWidth="1"/>
    <col min="26" max="26" width="7" customWidth="1"/>
    <col min="27" max="27" width="6.77734375" customWidth="1"/>
    <col min="28" max="28" width="4.5546875" customWidth="1"/>
    <col min="29" max="29" width="11.44140625" customWidth="1"/>
    <col min="30" max="30" width="5.44140625" customWidth="1"/>
    <col min="31" max="31" width="6.44140625" customWidth="1"/>
    <col min="32" max="32" width="8" customWidth="1"/>
    <col min="33" max="33" width="7" customWidth="1"/>
    <col min="34" max="34" width="8.21875" customWidth="1"/>
  </cols>
  <sheetData>
    <row r="1" spans="1:34" ht="21" x14ac:dyDescent="0.4">
      <c r="A1" s="53" t="s">
        <v>127</v>
      </c>
      <c r="E1" s="53" t="s">
        <v>128</v>
      </c>
    </row>
    <row r="2" spans="1:34" x14ac:dyDescent="0.3">
      <c r="A2" s="1"/>
      <c r="B2" s="70"/>
      <c r="C2" s="1"/>
      <c r="D2" s="1"/>
      <c r="E2" s="1"/>
      <c r="F2" s="1"/>
      <c r="G2" s="1"/>
      <c r="H2" s="1"/>
      <c r="I2" s="1"/>
      <c r="J2" s="1"/>
      <c r="K2" s="4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</row>
    <row r="3" spans="1:34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45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</row>
    <row r="4" spans="1:34" ht="15" thickBot="1" x14ac:dyDescent="0.35">
      <c r="A4" s="1"/>
      <c r="B4" s="10" t="s">
        <v>105</v>
      </c>
      <c r="C4" s="1"/>
      <c r="D4" s="1"/>
      <c r="E4" s="13"/>
      <c r="F4" s="1"/>
      <c r="G4" s="1"/>
      <c r="H4" s="1"/>
      <c r="I4" s="1"/>
      <c r="J4" s="1"/>
      <c r="K4" s="45"/>
      <c r="L4" s="1"/>
      <c r="M4" s="1"/>
      <c r="N4" s="1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</row>
    <row r="5" spans="1:34" x14ac:dyDescent="0.3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5</v>
      </c>
      <c r="H5" s="2" t="s">
        <v>6</v>
      </c>
      <c r="I5" s="2" t="s">
        <v>3</v>
      </c>
      <c r="J5" s="2" t="s">
        <v>8</v>
      </c>
      <c r="K5" s="2" t="s">
        <v>9</v>
      </c>
      <c r="L5" s="2" t="s">
        <v>7</v>
      </c>
      <c r="M5" s="2" t="s">
        <v>104</v>
      </c>
      <c r="N5" s="2" t="s">
        <v>3</v>
      </c>
      <c r="O5" s="50" t="s">
        <v>107</v>
      </c>
      <c r="P5" s="18" t="s">
        <v>108</v>
      </c>
      <c r="Q5" s="18" t="s">
        <v>109</v>
      </c>
      <c r="R5" s="18" t="s">
        <v>110</v>
      </c>
      <c r="S5" s="18" t="s">
        <v>111</v>
      </c>
      <c r="T5" s="19" t="s">
        <v>112</v>
      </c>
      <c r="U5" s="20"/>
      <c r="AB5" s="8"/>
    </row>
    <row r="6" spans="1:34" ht="16.95" customHeight="1" x14ac:dyDescent="0.3">
      <c r="A6" s="14">
        <v>4</v>
      </c>
      <c r="B6" s="3" t="s">
        <v>10</v>
      </c>
      <c r="C6" s="34">
        <v>28839</v>
      </c>
      <c r="D6" s="14" t="s">
        <v>11</v>
      </c>
      <c r="E6" s="10" t="s">
        <v>12</v>
      </c>
      <c r="F6" s="3">
        <v>90</v>
      </c>
      <c r="G6" s="3">
        <v>82</v>
      </c>
      <c r="H6" s="3" t="s">
        <v>13</v>
      </c>
      <c r="I6" s="14" t="s">
        <v>14</v>
      </c>
      <c r="J6" s="3" t="s">
        <v>103</v>
      </c>
      <c r="K6" s="37">
        <v>2041</v>
      </c>
      <c r="L6" s="30" t="s">
        <v>122</v>
      </c>
      <c r="M6" s="3" t="s">
        <v>106</v>
      </c>
      <c r="N6" s="14" t="s">
        <v>11</v>
      </c>
      <c r="O6" s="39" t="s">
        <v>13</v>
      </c>
      <c r="P6" s="14">
        <v>3</v>
      </c>
      <c r="Q6" s="14">
        <v>0</v>
      </c>
      <c r="R6" s="38">
        <f>+P6/(P6+Q6)</f>
        <v>1</v>
      </c>
      <c r="S6" s="14">
        <f>210+103</f>
        <v>313</v>
      </c>
      <c r="T6" s="44">
        <f>181+89</f>
        <v>270</v>
      </c>
      <c r="U6" s="12"/>
      <c r="AB6" s="40"/>
    </row>
    <row r="7" spans="1:34" ht="16.95" customHeight="1" x14ac:dyDescent="0.3">
      <c r="A7" s="71">
        <v>8</v>
      </c>
      <c r="B7" s="72" t="s">
        <v>15</v>
      </c>
      <c r="C7" s="73">
        <v>28841</v>
      </c>
      <c r="D7" s="71" t="s">
        <v>16</v>
      </c>
      <c r="E7" s="74" t="s">
        <v>12</v>
      </c>
      <c r="F7" s="72">
        <v>111</v>
      </c>
      <c r="G7" s="72">
        <v>85</v>
      </c>
      <c r="H7" s="72" t="s">
        <v>17</v>
      </c>
      <c r="I7" s="71" t="s">
        <v>18</v>
      </c>
      <c r="J7" s="72" t="s">
        <v>19</v>
      </c>
      <c r="K7" s="75">
        <v>1406</v>
      </c>
      <c r="L7" s="72"/>
      <c r="M7" s="72" t="s">
        <v>106</v>
      </c>
      <c r="N7" s="71" t="s">
        <v>16</v>
      </c>
      <c r="O7" s="41" t="s">
        <v>12</v>
      </c>
      <c r="P7" s="14"/>
      <c r="Q7" s="14"/>
      <c r="R7" s="38"/>
      <c r="S7" s="14"/>
      <c r="T7" s="44"/>
      <c r="U7" s="3"/>
      <c r="AB7" s="40"/>
    </row>
    <row r="8" spans="1:34" ht="16.95" customHeight="1" x14ac:dyDescent="0.3">
      <c r="A8" s="14">
        <v>11</v>
      </c>
      <c r="B8" s="3" t="s">
        <v>20</v>
      </c>
      <c r="C8" s="34">
        <v>28846</v>
      </c>
      <c r="D8" s="14" t="s">
        <v>21</v>
      </c>
      <c r="E8" s="10" t="s">
        <v>22</v>
      </c>
      <c r="F8" s="3">
        <v>88</v>
      </c>
      <c r="G8" s="3">
        <v>86</v>
      </c>
      <c r="H8" s="3" t="s">
        <v>12</v>
      </c>
      <c r="I8" s="14" t="s">
        <v>23</v>
      </c>
      <c r="J8" s="3" t="s">
        <v>24</v>
      </c>
      <c r="K8" s="37">
        <v>2800</v>
      </c>
      <c r="L8" s="36"/>
      <c r="M8" s="3" t="s">
        <v>106</v>
      </c>
      <c r="N8" s="14" t="s">
        <v>23</v>
      </c>
      <c r="O8" s="41" t="s">
        <v>31</v>
      </c>
      <c r="P8" s="14">
        <v>3</v>
      </c>
      <c r="Q8" s="14">
        <v>0</v>
      </c>
      <c r="R8" s="38">
        <f>+P8/(P8+Q8)</f>
        <v>1</v>
      </c>
      <c r="S8" s="14">
        <f>122+95+112</f>
        <v>329</v>
      </c>
      <c r="T8" s="44">
        <f>106+89+103</f>
        <v>298</v>
      </c>
      <c r="U8" s="3"/>
      <c r="AB8" s="40"/>
    </row>
    <row r="9" spans="1:34" ht="16.95" customHeight="1" x14ac:dyDescent="0.3">
      <c r="A9" s="71">
        <v>13</v>
      </c>
      <c r="B9" s="73" t="s">
        <v>25</v>
      </c>
      <c r="C9" s="73">
        <v>28850</v>
      </c>
      <c r="D9" s="71" t="s">
        <v>26</v>
      </c>
      <c r="E9" s="72" t="s">
        <v>27</v>
      </c>
      <c r="F9" s="72">
        <v>90</v>
      </c>
      <c r="G9" s="72">
        <v>96</v>
      </c>
      <c r="H9" s="74" t="s">
        <v>12</v>
      </c>
      <c r="I9" s="71" t="s">
        <v>28</v>
      </c>
      <c r="J9" s="72" t="s">
        <v>24</v>
      </c>
      <c r="K9" s="75">
        <v>1514</v>
      </c>
      <c r="L9" s="72"/>
      <c r="M9" s="72" t="s">
        <v>106</v>
      </c>
      <c r="N9" s="71" t="s">
        <v>28</v>
      </c>
      <c r="O9" s="41" t="s">
        <v>34</v>
      </c>
      <c r="P9" s="14">
        <v>2</v>
      </c>
      <c r="Q9" s="14">
        <v>1</v>
      </c>
      <c r="R9" s="38">
        <f>+P9/(P9+Q9)</f>
        <v>0.66666666666666663</v>
      </c>
      <c r="S9" s="14">
        <f>96+82+81</f>
        <v>259</v>
      </c>
      <c r="T9" s="44">
        <f>82+72+84</f>
        <v>238</v>
      </c>
      <c r="U9" s="3"/>
      <c r="AB9" s="40"/>
    </row>
    <row r="10" spans="1:34" ht="16.95" customHeight="1" x14ac:dyDescent="0.3">
      <c r="A10" s="14">
        <v>16</v>
      </c>
      <c r="B10" s="3" t="s">
        <v>10</v>
      </c>
      <c r="C10" s="34">
        <v>28852</v>
      </c>
      <c r="D10" s="14" t="s">
        <v>26</v>
      </c>
      <c r="E10" s="3" t="s">
        <v>17</v>
      </c>
      <c r="F10" s="3">
        <v>73</v>
      </c>
      <c r="G10" s="3">
        <v>88</v>
      </c>
      <c r="H10" s="10" t="s">
        <v>12</v>
      </c>
      <c r="I10" s="14" t="s">
        <v>21</v>
      </c>
      <c r="J10" s="3" t="s">
        <v>24</v>
      </c>
      <c r="K10" s="37">
        <v>1622</v>
      </c>
      <c r="L10" s="3"/>
      <c r="M10" s="3" t="s">
        <v>106</v>
      </c>
      <c r="N10" s="14" t="s">
        <v>21</v>
      </c>
      <c r="O10" s="41"/>
      <c r="P10" s="14"/>
      <c r="Q10" s="14"/>
      <c r="R10" s="3"/>
      <c r="S10" s="14"/>
      <c r="T10" s="44"/>
      <c r="U10" s="3"/>
      <c r="AB10" s="40"/>
    </row>
    <row r="11" spans="1:34" ht="16.95" customHeight="1" x14ac:dyDescent="0.3">
      <c r="A11" s="71">
        <v>22</v>
      </c>
      <c r="B11" s="72" t="s">
        <v>29</v>
      </c>
      <c r="C11" s="73">
        <v>28859</v>
      </c>
      <c r="D11" s="71" t="s">
        <v>30</v>
      </c>
      <c r="E11" s="72" t="s">
        <v>31</v>
      </c>
      <c r="F11" s="72">
        <v>106</v>
      </c>
      <c r="G11" s="72">
        <v>122</v>
      </c>
      <c r="H11" s="74" t="s">
        <v>12</v>
      </c>
      <c r="I11" s="71" t="s">
        <v>32</v>
      </c>
      <c r="J11" s="72" t="s">
        <v>24</v>
      </c>
      <c r="K11" s="75">
        <v>1122</v>
      </c>
      <c r="L11" s="72"/>
      <c r="M11" s="72" t="s">
        <v>106</v>
      </c>
      <c r="N11" s="71" t="s">
        <v>32</v>
      </c>
      <c r="O11" s="39" t="s">
        <v>22</v>
      </c>
      <c r="P11" s="14">
        <v>1</v>
      </c>
      <c r="Q11" s="14">
        <v>1</v>
      </c>
      <c r="R11" s="38">
        <f>+P11/(P11+Q11)</f>
        <v>0.5</v>
      </c>
      <c r="S11" s="14">
        <f>86+120</f>
        <v>206</v>
      </c>
      <c r="T11" s="44">
        <f>88+95</f>
        <v>183</v>
      </c>
      <c r="U11" s="4"/>
      <c r="AB11" s="42"/>
    </row>
    <row r="12" spans="1:34" ht="16.95" customHeight="1" x14ac:dyDescent="0.3">
      <c r="A12" s="14">
        <v>29</v>
      </c>
      <c r="B12" s="3" t="s">
        <v>29</v>
      </c>
      <c r="C12" s="34">
        <v>28866</v>
      </c>
      <c r="D12" s="14" t="s">
        <v>33</v>
      </c>
      <c r="E12" s="3" t="s">
        <v>34</v>
      </c>
      <c r="F12" s="3">
        <v>82</v>
      </c>
      <c r="G12" s="3">
        <v>96</v>
      </c>
      <c r="H12" s="10" t="s">
        <v>12</v>
      </c>
      <c r="I12" s="14" t="s">
        <v>35</v>
      </c>
      <c r="J12" s="3" t="s">
        <v>36</v>
      </c>
      <c r="K12" s="37">
        <v>2682</v>
      </c>
      <c r="L12" s="46"/>
      <c r="M12" s="3" t="s">
        <v>106</v>
      </c>
      <c r="N12" s="14" t="s">
        <v>100</v>
      </c>
      <c r="O12" s="41" t="s">
        <v>43</v>
      </c>
      <c r="P12" s="14">
        <v>2</v>
      </c>
      <c r="Q12" s="14">
        <v>0</v>
      </c>
      <c r="R12" s="38">
        <f>+P12/(P12+Q12)</f>
        <v>1</v>
      </c>
      <c r="S12" s="14">
        <f>105+94</f>
        <v>199</v>
      </c>
      <c r="T12" s="44">
        <f>91+81</f>
        <v>172</v>
      </c>
      <c r="U12" s="3"/>
      <c r="AB12" s="40"/>
    </row>
    <row r="13" spans="1:34" ht="16.95" customHeight="1" x14ac:dyDescent="0.3">
      <c r="A13" s="71">
        <v>35</v>
      </c>
      <c r="B13" s="72" t="s">
        <v>15</v>
      </c>
      <c r="C13" s="73">
        <v>28869</v>
      </c>
      <c r="D13" s="71" t="s">
        <v>37</v>
      </c>
      <c r="E13" s="74" t="s">
        <v>12</v>
      </c>
      <c r="F13" s="72">
        <v>102</v>
      </c>
      <c r="G13" s="72">
        <v>101</v>
      </c>
      <c r="H13" s="72" t="s">
        <v>13</v>
      </c>
      <c r="I13" s="71" t="s">
        <v>38</v>
      </c>
      <c r="J13" s="72" t="s">
        <v>103</v>
      </c>
      <c r="K13" s="75">
        <v>2478</v>
      </c>
      <c r="L13" s="76" t="s">
        <v>146</v>
      </c>
      <c r="M13" s="72" t="s">
        <v>106</v>
      </c>
      <c r="N13" s="71" t="s">
        <v>37</v>
      </c>
      <c r="O13" s="41" t="s">
        <v>27</v>
      </c>
      <c r="P13" s="14">
        <v>2</v>
      </c>
      <c r="Q13" s="14">
        <v>0</v>
      </c>
      <c r="R13" s="38">
        <f>+P13/(P13+Q13)</f>
        <v>1</v>
      </c>
      <c r="S13" s="14">
        <f>96+99</f>
        <v>195</v>
      </c>
      <c r="T13" s="44">
        <f>90+83</f>
        <v>173</v>
      </c>
      <c r="U13" s="3"/>
      <c r="AB13" s="40"/>
    </row>
    <row r="14" spans="1:34" ht="16.95" customHeight="1" x14ac:dyDescent="0.3">
      <c r="A14" s="14">
        <v>40</v>
      </c>
      <c r="B14" s="3" t="s">
        <v>15</v>
      </c>
      <c r="C14" s="34">
        <v>28876</v>
      </c>
      <c r="D14" s="14" t="s">
        <v>39</v>
      </c>
      <c r="E14" s="10" t="s">
        <v>12</v>
      </c>
      <c r="F14" s="3">
        <v>89</v>
      </c>
      <c r="G14" s="3">
        <v>75</v>
      </c>
      <c r="H14" s="3" t="s">
        <v>27</v>
      </c>
      <c r="I14" s="14" t="s">
        <v>40</v>
      </c>
      <c r="J14" s="3" t="s">
        <v>98</v>
      </c>
      <c r="K14" s="47">
        <v>641</v>
      </c>
      <c r="L14" s="3"/>
      <c r="M14" s="3" t="s">
        <v>106</v>
      </c>
      <c r="N14" s="14" t="s">
        <v>39</v>
      </c>
      <c r="O14" s="41" t="s">
        <v>17</v>
      </c>
      <c r="P14" s="14">
        <v>2</v>
      </c>
      <c r="Q14" s="14">
        <v>0</v>
      </c>
      <c r="R14" s="38">
        <f>+P14/(P14+Q14)</f>
        <v>1</v>
      </c>
      <c r="S14" s="14">
        <f>88+103</f>
        <v>191</v>
      </c>
      <c r="T14" s="44">
        <f>73+76</f>
        <v>149</v>
      </c>
      <c r="U14" s="3"/>
      <c r="AB14" s="40"/>
    </row>
    <row r="15" spans="1:34" ht="16.95" customHeight="1" x14ac:dyDescent="0.3">
      <c r="A15" s="71">
        <v>42</v>
      </c>
      <c r="B15" s="72" t="s">
        <v>41</v>
      </c>
      <c r="C15" s="73">
        <v>28878</v>
      </c>
      <c r="D15" s="71" t="s">
        <v>42</v>
      </c>
      <c r="E15" s="72" t="s">
        <v>43</v>
      </c>
      <c r="F15" s="72">
        <v>91</v>
      </c>
      <c r="G15" s="72">
        <v>105</v>
      </c>
      <c r="H15" s="74" t="s">
        <v>12</v>
      </c>
      <c r="I15" s="71" t="s">
        <v>44</v>
      </c>
      <c r="J15" s="72" t="s">
        <v>24</v>
      </c>
      <c r="K15" s="75">
        <v>1414</v>
      </c>
      <c r="L15" s="72"/>
      <c r="M15" s="72" t="s">
        <v>106</v>
      </c>
      <c r="N15" s="71" t="s">
        <v>44</v>
      </c>
      <c r="O15" s="22"/>
      <c r="P15" s="11"/>
      <c r="Q15" s="11"/>
      <c r="R15" s="7"/>
      <c r="S15" s="11"/>
      <c r="T15" s="51"/>
      <c r="U15" s="1"/>
      <c r="AB15" s="21"/>
    </row>
    <row r="16" spans="1:34" ht="16.95" customHeight="1" x14ac:dyDescent="0.3">
      <c r="A16" s="14">
        <v>44</v>
      </c>
      <c r="B16" s="3" t="s">
        <v>10</v>
      </c>
      <c r="C16" s="34">
        <v>28881</v>
      </c>
      <c r="D16" s="14" t="s">
        <v>45</v>
      </c>
      <c r="E16" s="3" t="s">
        <v>13</v>
      </c>
      <c r="F16" s="3">
        <v>81</v>
      </c>
      <c r="G16" s="3">
        <v>105</v>
      </c>
      <c r="H16" s="10" t="s">
        <v>12</v>
      </c>
      <c r="I16" s="14" t="s">
        <v>46</v>
      </c>
      <c r="J16" s="3" t="s">
        <v>24</v>
      </c>
      <c r="K16" s="37">
        <v>1290</v>
      </c>
      <c r="L16" s="3"/>
      <c r="M16" s="3" t="s">
        <v>106</v>
      </c>
      <c r="N16" s="14" t="s">
        <v>46</v>
      </c>
      <c r="O16" s="23" t="s">
        <v>114</v>
      </c>
      <c r="P16" s="8">
        <f>SUM(P6:P15)</f>
        <v>15</v>
      </c>
      <c r="Q16" s="8">
        <f>SUM(Q6:Q15)</f>
        <v>2</v>
      </c>
      <c r="R16" s="17">
        <f>+P16/(P16+Q16)</f>
        <v>0.88235294117647056</v>
      </c>
      <c r="S16" s="24">
        <f>SUM(S6:S15)</f>
        <v>1692</v>
      </c>
      <c r="T16" s="25">
        <f>SUM(T6:T15)</f>
        <v>1483</v>
      </c>
      <c r="U16" s="1"/>
      <c r="AB16" s="26"/>
    </row>
    <row r="17" spans="1:34" ht="16.95" customHeight="1" thickBot="1" x14ac:dyDescent="0.35">
      <c r="A17" s="71">
        <v>49</v>
      </c>
      <c r="B17" s="72" t="s">
        <v>15</v>
      </c>
      <c r="C17" s="73">
        <v>28883</v>
      </c>
      <c r="D17" s="71" t="s">
        <v>47</v>
      </c>
      <c r="E17" s="72" t="s">
        <v>34</v>
      </c>
      <c r="F17" s="72">
        <v>72</v>
      </c>
      <c r="G17" s="72">
        <v>82</v>
      </c>
      <c r="H17" s="74" t="s">
        <v>12</v>
      </c>
      <c r="I17" s="71" t="s">
        <v>48</v>
      </c>
      <c r="J17" s="72" t="s">
        <v>24</v>
      </c>
      <c r="K17" s="75">
        <v>1082</v>
      </c>
      <c r="L17" s="72"/>
      <c r="M17" s="72" t="s">
        <v>106</v>
      </c>
      <c r="N17" s="71" t="s">
        <v>48</v>
      </c>
      <c r="O17" s="27"/>
      <c r="P17" s="28"/>
      <c r="Q17" s="28"/>
      <c r="R17" s="29">
        <f>+P16+Q16</f>
        <v>17</v>
      </c>
      <c r="S17" s="31">
        <f>+S16/R17</f>
        <v>99.529411764705884</v>
      </c>
      <c r="T17" s="32">
        <f>+T16/R17</f>
        <v>87.235294117647058</v>
      </c>
      <c r="U17" s="1"/>
      <c r="AB17" s="1"/>
    </row>
    <row r="18" spans="1:34" ht="16.95" customHeight="1" thickBot="1" x14ac:dyDescent="0.35">
      <c r="A18" s="14">
        <v>53</v>
      </c>
      <c r="B18" s="3" t="s">
        <v>10</v>
      </c>
      <c r="C18" s="34">
        <v>28888</v>
      </c>
      <c r="D18" s="14" t="s">
        <v>49</v>
      </c>
      <c r="E18" s="10" t="s">
        <v>12</v>
      </c>
      <c r="F18" s="3">
        <v>113</v>
      </c>
      <c r="G18" s="3">
        <v>96</v>
      </c>
      <c r="H18" s="3" t="s">
        <v>31</v>
      </c>
      <c r="I18" s="14" t="s">
        <v>50</v>
      </c>
      <c r="J18" s="3" t="s">
        <v>117</v>
      </c>
      <c r="K18" s="47">
        <v>388</v>
      </c>
      <c r="L18" s="3"/>
      <c r="M18" s="3" t="s">
        <v>106</v>
      </c>
      <c r="N18" s="14" t="s">
        <v>49</v>
      </c>
      <c r="O18" s="35"/>
      <c r="P18" s="35"/>
      <c r="Q18" s="35"/>
      <c r="R18" s="48"/>
      <c r="S18" s="4"/>
      <c r="T18" s="4"/>
      <c r="U18" s="1"/>
      <c r="V18" s="5"/>
      <c r="W18" s="5"/>
      <c r="X18" s="5"/>
      <c r="Y18" s="48"/>
      <c r="Z18" s="49"/>
      <c r="AA18" s="35"/>
      <c r="AB18" s="33"/>
      <c r="AC18" s="33"/>
      <c r="AD18" s="33"/>
      <c r="AE18" s="33"/>
      <c r="AF18" s="33"/>
      <c r="AG18" s="33"/>
      <c r="AH18" s="33"/>
    </row>
    <row r="19" spans="1:34" ht="16.95" customHeight="1" x14ac:dyDescent="0.3">
      <c r="A19" s="71">
        <v>58</v>
      </c>
      <c r="B19" s="72" t="s">
        <v>51</v>
      </c>
      <c r="C19" s="73">
        <v>28891</v>
      </c>
      <c r="D19" s="71" t="s">
        <v>52</v>
      </c>
      <c r="E19" s="72" t="s">
        <v>27</v>
      </c>
      <c r="F19" s="72">
        <v>83</v>
      </c>
      <c r="G19" s="72">
        <v>99</v>
      </c>
      <c r="H19" s="74" t="s">
        <v>12</v>
      </c>
      <c r="I19" s="71" t="s">
        <v>53</v>
      </c>
      <c r="J19" s="72" t="s">
        <v>24</v>
      </c>
      <c r="K19" s="75">
        <v>846</v>
      </c>
      <c r="L19" s="76" t="s">
        <v>102</v>
      </c>
      <c r="M19" s="72" t="s">
        <v>106</v>
      </c>
      <c r="N19" s="71" t="s">
        <v>53</v>
      </c>
      <c r="O19" s="50" t="s">
        <v>113</v>
      </c>
      <c r="P19" s="18" t="s">
        <v>108</v>
      </c>
      <c r="Q19" s="18" t="s">
        <v>109</v>
      </c>
      <c r="R19" s="18" t="s">
        <v>110</v>
      </c>
      <c r="S19" s="18" t="s">
        <v>111</v>
      </c>
      <c r="T19" s="19" t="s">
        <v>112</v>
      </c>
      <c r="U19" s="1"/>
      <c r="V19" s="4"/>
      <c r="W19" s="4"/>
      <c r="X19" s="4"/>
      <c r="Y19" s="1"/>
      <c r="Z19" s="33"/>
      <c r="AA19" s="33"/>
      <c r="AB19" s="33"/>
      <c r="AC19" s="33"/>
      <c r="AD19" s="33"/>
      <c r="AE19" s="33"/>
      <c r="AF19" s="33"/>
      <c r="AG19" s="33"/>
      <c r="AH19" s="33"/>
    </row>
    <row r="20" spans="1:34" ht="16.95" customHeight="1" x14ac:dyDescent="0.3">
      <c r="A20" s="14">
        <v>64</v>
      </c>
      <c r="B20" s="3" t="s">
        <v>20</v>
      </c>
      <c r="C20" s="34">
        <v>28896</v>
      </c>
      <c r="D20" s="14" t="s">
        <v>54</v>
      </c>
      <c r="E20" s="3" t="s">
        <v>12</v>
      </c>
      <c r="F20" s="3">
        <v>98</v>
      </c>
      <c r="G20" s="3">
        <v>120</v>
      </c>
      <c r="H20" s="10" t="s">
        <v>22</v>
      </c>
      <c r="I20" s="14" t="s">
        <v>55</v>
      </c>
      <c r="J20" s="3" t="s">
        <v>56</v>
      </c>
      <c r="K20" s="37">
        <v>1046</v>
      </c>
      <c r="L20" s="3"/>
      <c r="M20" s="3" t="s">
        <v>106</v>
      </c>
      <c r="N20" s="14" t="s">
        <v>54</v>
      </c>
      <c r="O20" s="39" t="s">
        <v>13</v>
      </c>
      <c r="P20" s="14">
        <v>3</v>
      </c>
      <c r="Q20" s="14">
        <v>0</v>
      </c>
      <c r="R20" s="38">
        <v>0</v>
      </c>
      <c r="S20" s="14">
        <f>192+104</f>
        <v>296</v>
      </c>
      <c r="T20" s="44">
        <f>183+85</f>
        <v>268</v>
      </c>
      <c r="U20" s="1"/>
      <c r="V20" s="2"/>
      <c r="W20" s="2"/>
      <c r="X20" s="2"/>
      <c r="Y20" s="2"/>
      <c r="Z20" s="33"/>
      <c r="AA20" s="33"/>
      <c r="AB20" s="33"/>
      <c r="AC20" s="33"/>
      <c r="AD20" s="33"/>
      <c r="AE20" s="33"/>
      <c r="AF20" s="33"/>
      <c r="AG20" s="33"/>
      <c r="AH20" s="33"/>
    </row>
    <row r="21" spans="1:34" ht="16.95" customHeight="1" x14ac:dyDescent="0.3">
      <c r="A21" s="71">
        <v>65</v>
      </c>
      <c r="B21" s="72" t="s">
        <v>15</v>
      </c>
      <c r="C21" s="73">
        <v>28897</v>
      </c>
      <c r="D21" s="71" t="s">
        <v>57</v>
      </c>
      <c r="E21" s="74" t="s">
        <v>12</v>
      </c>
      <c r="F21" s="72">
        <v>103</v>
      </c>
      <c r="G21" s="72">
        <v>90</v>
      </c>
      <c r="H21" s="72" t="s">
        <v>43</v>
      </c>
      <c r="I21" s="71" t="s">
        <v>58</v>
      </c>
      <c r="J21" s="72" t="s">
        <v>118</v>
      </c>
      <c r="K21" s="75">
        <v>2814</v>
      </c>
      <c r="L21" s="72"/>
      <c r="M21" s="72" t="s">
        <v>106</v>
      </c>
      <c r="N21" s="71" t="s">
        <v>57</v>
      </c>
      <c r="O21" s="41" t="s">
        <v>12</v>
      </c>
      <c r="P21" s="14"/>
      <c r="Q21" s="14"/>
      <c r="R21" s="38"/>
      <c r="S21" s="14"/>
      <c r="T21" s="44"/>
      <c r="U21" s="1"/>
      <c r="V21" s="1"/>
      <c r="W21" s="9"/>
      <c r="X21" s="9"/>
      <c r="Y21" s="1"/>
      <c r="Z21" s="33"/>
      <c r="AA21" s="33"/>
      <c r="AB21" s="33"/>
      <c r="AC21" s="33"/>
      <c r="AD21" s="33"/>
      <c r="AE21" s="33"/>
      <c r="AF21" s="33"/>
      <c r="AG21" s="33"/>
      <c r="AH21" s="33"/>
    </row>
    <row r="22" spans="1:34" ht="16.95" customHeight="1" x14ac:dyDescent="0.3">
      <c r="A22" s="14">
        <v>69</v>
      </c>
      <c r="B22" s="34" t="s">
        <v>25</v>
      </c>
      <c r="C22" s="34">
        <v>28900</v>
      </c>
      <c r="D22" s="14" t="s">
        <v>59</v>
      </c>
      <c r="E22" s="3" t="s">
        <v>13</v>
      </c>
      <c r="F22" s="3">
        <v>100</v>
      </c>
      <c r="G22" s="3">
        <v>105</v>
      </c>
      <c r="H22" s="10" t="s">
        <v>12</v>
      </c>
      <c r="I22" s="14" t="s">
        <v>60</v>
      </c>
      <c r="J22" s="3" t="s">
        <v>36</v>
      </c>
      <c r="K22" s="37">
        <v>4793</v>
      </c>
      <c r="L22" s="3"/>
      <c r="M22" s="3" t="s">
        <v>106</v>
      </c>
      <c r="N22" s="14" t="s">
        <v>60</v>
      </c>
      <c r="O22" s="41" t="s">
        <v>31</v>
      </c>
      <c r="P22" s="14">
        <v>2</v>
      </c>
      <c r="Q22" s="14">
        <v>1</v>
      </c>
      <c r="R22" s="38">
        <f>+P22/(P22+Q22)</f>
        <v>0.66666666666666663</v>
      </c>
      <c r="S22" s="14">
        <f>113+103+87</f>
        <v>303</v>
      </c>
      <c r="T22" s="44">
        <f>96+104+84</f>
        <v>284</v>
      </c>
      <c r="U22" s="1"/>
      <c r="V22" s="1"/>
      <c r="W22" s="9"/>
      <c r="X22" s="9"/>
      <c r="Y22" s="1"/>
      <c r="Z22" s="33"/>
      <c r="AA22" s="33"/>
      <c r="AB22" s="33"/>
      <c r="AC22" s="33"/>
      <c r="AD22" s="33"/>
      <c r="AE22" s="33"/>
      <c r="AF22" s="33"/>
      <c r="AG22" s="33"/>
      <c r="AH22" s="33"/>
    </row>
    <row r="23" spans="1:34" ht="16.95" customHeight="1" x14ac:dyDescent="0.3">
      <c r="A23" s="71">
        <v>70</v>
      </c>
      <c r="B23" s="72" t="s">
        <v>29</v>
      </c>
      <c r="C23" s="73">
        <v>28901</v>
      </c>
      <c r="D23" s="71" t="s">
        <v>61</v>
      </c>
      <c r="E23" s="72" t="s">
        <v>12</v>
      </c>
      <c r="F23" s="72">
        <v>105</v>
      </c>
      <c r="G23" s="72">
        <v>106</v>
      </c>
      <c r="H23" s="74" t="s">
        <v>22</v>
      </c>
      <c r="I23" s="71" t="s">
        <v>62</v>
      </c>
      <c r="J23" s="72" t="s">
        <v>56</v>
      </c>
      <c r="K23" s="75">
        <v>1081</v>
      </c>
      <c r="L23" s="72"/>
      <c r="M23" s="72" t="s">
        <v>106</v>
      </c>
      <c r="N23" s="71" t="s">
        <v>61</v>
      </c>
      <c r="O23" s="41" t="s">
        <v>34</v>
      </c>
      <c r="P23" s="14">
        <v>1</v>
      </c>
      <c r="Q23" s="14">
        <v>2</v>
      </c>
      <c r="R23" s="38">
        <f>+P23/(P23+Q23)</f>
        <v>0.33333333333333331</v>
      </c>
      <c r="S23" s="14">
        <f>98+106+86</f>
        <v>290</v>
      </c>
      <c r="T23" s="44">
        <f>100+107+82</f>
        <v>289</v>
      </c>
      <c r="U23" s="1"/>
      <c r="V23" s="1"/>
      <c r="W23" s="9"/>
      <c r="X23" s="9"/>
      <c r="Y23" s="1"/>
      <c r="Z23" s="33"/>
      <c r="AA23" s="33"/>
      <c r="AB23" s="33"/>
      <c r="AC23" s="33"/>
      <c r="AD23" s="33"/>
      <c r="AE23" s="33"/>
      <c r="AF23" s="33"/>
      <c r="AG23" s="33"/>
      <c r="AH23" s="33"/>
    </row>
    <row r="24" spans="1:34" ht="16.95" customHeight="1" x14ac:dyDescent="0.3">
      <c r="A24" s="14">
        <v>71</v>
      </c>
      <c r="B24" s="3" t="s">
        <v>10</v>
      </c>
      <c r="C24" s="34">
        <v>28902</v>
      </c>
      <c r="D24" s="14" t="s">
        <v>63</v>
      </c>
      <c r="E24" s="10" t="s">
        <v>12</v>
      </c>
      <c r="F24" s="3">
        <v>105</v>
      </c>
      <c r="G24" s="3">
        <v>95</v>
      </c>
      <c r="H24" s="3" t="s">
        <v>17</v>
      </c>
      <c r="I24" s="14" t="s">
        <v>64</v>
      </c>
      <c r="J24" s="3" t="s">
        <v>19</v>
      </c>
      <c r="K24" s="47">
        <v>2000</v>
      </c>
      <c r="L24" s="3"/>
      <c r="M24" s="3" t="s">
        <v>106</v>
      </c>
      <c r="N24" s="14" t="s">
        <v>63</v>
      </c>
      <c r="O24" s="41"/>
      <c r="P24" s="14"/>
      <c r="Q24" s="14"/>
      <c r="R24" s="3"/>
      <c r="S24" s="14"/>
      <c r="T24" s="44"/>
      <c r="U24" s="1"/>
      <c r="V24" s="1"/>
      <c r="W24" s="9"/>
      <c r="X24" s="9"/>
      <c r="Y24" s="1"/>
      <c r="Z24" s="33"/>
      <c r="AA24" s="33"/>
      <c r="AB24" s="33"/>
      <c r="AC24" s="33"/>
      <c r="AD24" s="33"/>
      <c r="AE24" s="33"/>
      <c r="AF24" s="33"/>
      <c r="AG24" s="33"/>
      <c r="AH24" s="33"/>
    </row>
    <row r="25" spans="1:34" ht="16.95" customHeight="1" x14ac:dyDescent="0.3">
      <c r="A25" s="71">
        <v>75</v>
      </c>
      <c r="B25" s="73" t="s">
        <v>25</v>
      </c>
      <c r="C25" s="73">
        <v>28907</v>
      </c>
      <c r="D25" s="71" t="s">
        <v>65</v>
      </c>
      <c r="E25" s="72" t="s">
        <v>12</v>
      </c>
      <c r="F25" s="72">
        <v>98</v>
      </c>
      <c r="G25" s="72">
        <v>100</v>
      </c>
      <c r="H25" s="74" t="s">
        <v>34</v>
      </c>
      <c r="I25" s="71" t="s">
        <v>66</v>
      </c>
      <c r="J25" s="72" t="s">
        <v>147</v>
      </c>
      <c r="K25" s="75">
        <v>321</v>
      </c>
      <c r="L25" s="72"/>
      <c r="M25" s="72" t="s">
        <v>106</v>
      </c>
      <c r="N25" s="71" t="s">
        <v>65</v>
      </c>
      <c r="O25" s="39" t="s">
        <v>22</v>
      </c>
      <c r="P25" s="14">
        <v>0</v>
      </c>
      <c r="Q25" s="14">
        <v>2</v>
      </c>
      <c r="R25" s="38">
        <f>+P25/(P25+Q25)</f>
        <v>0</v>
      </c>
      <c r="S25" s="14">
        <f>98+105</f>
        <v>203</v>
      </c>
      <c r="T25" s="44">
        <f>120+106</f>
        <v>226</v>
      </c>
      <c r="U25" s="1"/>
      <c r="V25" s="1"/>
      <c r="W25" s="9"/>
      <c r="X25" s="9"/>
      <c r="Y25" s="1"/>
      <c r="Z25" s="33"/>
      <c r="AA25" s="33"/>
      <c r="AB25" s="33"/>
      <c r="AC25" s="33"/>
      <c r="AD25" s="33"/>
      <c r="AE25" s="33"/>
      <c r="AF25" s="33"/>
      <c r="AG25" s="33"/>
      <c r="AH25" s="33"/>
    </row>
    <row r="26" spans="1:34" ht="16.95" customHeight="1" x14ac:dyDescent="0.3">
      <c r="A26" s="14">
        <v>82</v>
      </c>
      <c r="B26" s="3" t="s">
        <v>29</v>
      </c>
      <c r="C26" s="34">
        <v>28915</v>
      </c>
      <c r="D26" s="14" t="s">
        <v>68</v>
      </c>
      <c r="E26" s="10" t="s">
        <v>12</v>
      </c>
      <c r="F26" s="3">
        <v>104</v>
      </c>
      <c r="G26" s="3">
        <v>85</v>
      </c>
      <c r="H26" s="3" t="s">
        <v>13</v>
      </c>
      <c r="I26" s="14" t="s">
        <v>69</v>
      </c>
      <c r="J26" s="3" t="s">
        <v>103</v>
      </c>
      <c r="K26" s="47">
        <v>1300</v>
      </c>
      <c r="L26" s="3"/>
      <c r="M26" s="3" t="s">
        <v>106</v>
      </c>
      <c r="N26" s="14" t="s">
        <v>68</v>
      </c>
      <c r="O26" s="41" t="s">
        <v>43</v>
      </c>
      <c r="P26" s="14">
        <v>1</v>
      </c>
      <c r="Q26" s="14">
        <v>1</v>
      </c>
      <c r="R26" s="38">
        <f>+P26/(P26+Q26)</f>
        <v>0.5</v>
      </c>
      <c r="S26" s="14">
        <f>103+94</f>
        <v>197</v>
      </c>
      <c r="T26" s="44">
        <f>90+96</f>
        <v>186</v>
      </c>
      <c r="U26" s="1"/>
      <c r="V26" s="1"/>
      <c r="W26" s="9"/>
      <c r="X26" s="9"/>
      <c r="Y26" s="1"/>
      <c r="Z26" s="33"/>
      <c r="AA26" s="33"/>
      <c r="AB26" s="33"/>
      <c r="AC26" s="33"/>
      <c r="AD26" s="33"/>
      <c r="AE26" s="33"/>
      <c r="AF26" s="33"/>
      <c r="AG26" s="33"/>
      <c r="AH26" s="33"/>
    </row>
    <row r="27" spans="1:34" ht="16.95" customHeight="1" x14ac:dyDescent="0.3">
      <c r="A27" s="71">
        <v>83</v>
      </c>
      <c r="B27" s="72" t="s">
        <v>10</v>
      </c>
      <c r="C27" s="73">
        <v>28916</v>
      </c>
      <c r="D27" s="71" t="s">
        <v>70</v>
      </c>
      <c r="E27" s="72" t="s">
        <v>12</v>
      </c>
      <c r="F27" s="72">
        <v>103</v>
      </c>
      <c r="G27" s="72">
        <v>104</v>
      </c>
      <c r="H27" s="74" t="s">
        <v>31</v>
      </c>
      <c r="I27" s="71" t="s">
        <v>71</v>
      </c>
      <c r="J27" s="72" t="s">
        <v>117</v>
      </c>
      <c r="K27" s="75">
        <v>148</v>
      </c>
      <c r="L27" s="72"/>
      <c r="M27" s="72" t="s">
        <v>106</v>
      </c>
      <c r="N27" s="71" t="s">
        <v>70</v>
      </c>
      <c r="O27" s="41" t="s">
        <v>27</v>
      </c>
      <c r="P27" s="14">
        <v>2</v>
      </c>
      <c r="Q27" s="14">
        <v>0</v>
      </c>
      <c r="R27" s="38">
        <f>+P27/(P27+Q27)</f>
        <v>1</v>
      </c>
      <c r="S27" s="14">
        <f>89+95</f>
        <v>184</v>
      </c>
      <c r="T27" s="44">
        <f>75+89</f>
        <v>164</v>
      </c>
      <c r="U27" s="1"/>
      <c r="V27" s="1"/>
      <c r="W27" s="9"/>
      <c r="X27" s="9"/>
      <c r="Y27" s="1"/>
      <c r="Z27" s="33"/>
      <c r="AA27" s="33"/>
      <c r="AB27" s="33"/>
      <c r="AC27" s="33"/>
      <c r="AD27" s="33"/>
      <c r="AE27" s="33"/>
      <c r="AF27" s="33"/>
      <c r="AG27" s="33"/>
      <c r="AH27" s="33"/>
    </row>
    <row r="28" spans="1:34" ht="16.95" customHeight="1" x14ac:dyDescent="0.3">
      <c r="A28" s="14">
        <v>87</v>
      </c>
      <c r="B28" s="3" t="s">
        <v>15</v>
      </c>
      <c r="C28" s="34">
        <v>28918</v>
      </c>
      <c r="D28" s="14" t="s">
        <v>72</v>
      </c>
      <c r="E28" s="3" t="s">
        <v>12</v>
      </c>
      <c r="F28" s="3">
        <v>94</v>
      </c>
      <c r="G28" s="3">
        <v>96</v>
      </c>
      <c r="H28" s="10" t="s">
        <v>43</v>
      </c>
      <c r="I28" s="14" t="s">
        <v>73</v>
      </c>
      <c r="J28" s="3" t="s">
        <v>116</v>
      </c>
      <c r="K28" s="47">
        <v>3104</v>
      </c>
      <c r="L28" s="3"/>
      <c r="M28" s="3" t="s">
        <v>106</v>
      </c>
      <c r="N28" s="14" t="s">
        <v>72</v>
      </c>
      <c r="O28" s="41" t="s">
        <v>17</v>
      </c>
      <c r="P28" s="14">
        <v>2</v>
      </c>
      <c r="Q28" s="14">
        <v>0</v>
      </c>
      <c r="R28" s="38">
        <f>+P28/(P28+Q28)</f>
        <v>1</v>
      </c>
      <c r="S28" s="14">
        <f>111+105</f>
        <v>216</v>
      </c>
      <c r="T28" s="44">
        <f>85+95</f>
        <v>180</v>
      </c>
      <c r="U28" s="1"/>
      <c r="V28" s="1"/>
      <c r="W28" s="1"/>
      <c r="X28" s="9"/>
      <c r="Y28" s="1"/>
      <c r="Z28" s="33"/>
      <c r="AA28" s="33"/>
      <c r="AB28" s="33"/>
      <c r="AC28" s="33"/>
      <c r="AD28" s="33"/>
      <c r="AE28" s="33"/>
      <c r="AF28" s="33"/>
      <c r="AG28" s="33"/>
      <c r="AH28" s="33"/>
    </row>
    <row r="29" spans="1:34" ht="16.95" customHeight="1" x14ac:dyDescent="0.3">
      <c r="A29" s="71">
        <v>92</v>
      </c>
      <c r="B29" s="72" t="s">
        <v>10</v>
      </c>
      <c r="C29" s="73">
        <v>28923</v>
      </c>
      <c r="D29" s="71" t="s">
        <v>74</v>
      </c>
      <c r="E29" s="74" t="s">
        <v>12</v>
      </c>
      <c r="F29" s="72">
        <v>87</v>
      </c>
      <c r="G29" s="72">
        <v>84</v>
      </c>
      <c r="H29" s="72" t="s">
        <v>31</v>
      </c>
      <c r="I29" s="71" t="s">
        <v>75</v>
      </c>
      <c r="J29" s="72" t="s">
        <v>117</v>
      </c>
      <c r="K29" s="75">
        <v>2818</v>
      </c>
      <c r="L29" s="72"/>
      <c r="M29" s="72" t="s">
        <v>106</v>
      </c>
      <c r="N29" s="71" t="s">
        <v>74</v>
      </c>
      <c r="O29" s="22"/>
      <c r="P29" s="11"/>
      <c r="Q29" s="11"/>
      <c r="R29" s="7"/>
      <c r="S29" s="11"/>
      <c r="T29" s="51"/>
      <c r="U29" s="1"/>
      <c r="V29" s="6"/>
      <c r="W29" s="9"/>
      <c r="X29" s="9"/>
      <c r="Y29" s="1"/>
      <c r="Z29" s="33"/>
      <c r="AA29" s="33"/>
      <c r="AB29" s="33"/>
      <c r="AC29" s="33"/>
      <c r="AD29" s="33"/>
      <c r="AE29" s="33"/>
      <c r="AF29" s="33"/>
      <c r="AG29" s="33"/>
      <c r="AH29" s="33"/>
    </row>
    <row r="30" spans="1:34" ht="16.95" customHeight="1" x14ac:dyDescent="0.3">
      <c r="A30" s="14">
        <v>95</v>
      </c>
      <c r="B30" s="3" t="s">
        <v>15</v>
      </c>
      <c r="C30" s="34">
        <v>28925</v>
      </c>
      <c r="D30" s="14" t="s">
        <v>76</v>
      </c>
      <c r="E30" s="3" t="s">
        <v>22</v>
      </c>
      <c r="F30" s="3">
        <v>95</v>
      </c>
      <c r="G30" s="3">
        <v>120</v>
      </c>
      <c r="H30" s="10" t="s">
        <v>12</v>
      </c>
      <c r="I30" s="14" t="s">
        <v>77</v>
      </c>
      <c r="J30" s="3" t="s">
        <v>24</v>
      </c>
      <c r="K30" s="37">
        <v>1988</v>
      </c>
      <c r="L30" s="3"/>
      <c r="M30" s="3" t="s">
        <v>106</v>
      </c>
      <c r="N30" s="14" t="s">
        <v>77</v>
      </c>
      <c r="O30" s="22"/>
      <c r="P30" s="8">
        <f>SUM(P20:P29)</f>
        <v>11</v>
      </c>
      <c r="Q30" s="8">
        <f>SUM(Q20:Q29)</f>
        <v>6</v>
      </c>
      <c r="R30" s="17">
        <f>+P30/(P30+Q30)</f>
        <v>0.6470588235294118</v>
      </c>
      <c r="S30" s="24">
        <f>SUM(S20:S29)</f>
        <v>1689</v>
      </c>
      <c r="T30" s="25">
        <f>SUM(T20:T29)</f>
        <v>1597</v>
      </c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</row>
    <row r="31" spans="1:34" ht="16.95" customHeight="1" thickBot="1" x14ac:dyDescent="0.35">
      <c r="A31" s="71">
        <v>98</v>
      </c>
      <c r="B31" s="72" t="s">
        <v>41</v>
      </c>
      <c r="C31" s="73">
        <v>28927</v>
      </c>
      <c r="D31" s="71" t="s">
        <v>78</v>
      </c>
      <c r="E31" s="72" t="s">
        <v>43</v>
      </c>
      <c r="F31" s="72">
        <v>81</v>
      </c>
      <c r="G31" s="72">
        <v>94</v>
      </c>
      <c r="H31" s="74" t="s">
        <v>12</v>
      </c>
      <c r="I31" s="71" t="s">
        <v>79</v>
      </c>
      <c r="J31" s="72" t="s">
        <v>24</v>
      </c>
      <c r="K31" s="75">
        <v>2345</v>
      </c>
      <c r="L31" s="72" t="s">
        <v>121</v>
      </c>
      <c r="M31" s="72" t="s">
        <v>106</v>
      </c>
      <c r="N31" s="71" t="s">
        <v>79</v>
      </c>
      <c r="O31" s="27"/>
      <c r="P31" s="28"/>
      <c r="Q31" s="28"/>
      <c r="R31" s="29">
        <f>+P30+Q30</f>
        <v>17</v>
      </c>
      <c r="S31" s="31">
        <f>+S30/R31</f>
        <v>99.352941176470594</v>
      </c>
      <c r="T31" s="32">
        <f>+T30/R31</f>
        <v>93.941176470588232</v>
      </c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</row>
    <row r="32" spans="1:34" ht="16.95" customHeight="1" thickBot="1" x14ac:dyDescent="0.35">
      <c r="A32" s="14">
        <v>102</v>
      </c>
      <c r="B32" s="3" t="s">
        <v>29</v>
      </c>
      <c r="C32" s="34">
        <v>28929</v>
      </c>
      <c r="D32" s="14" t="s">
        <v>80</v>
      </c>
      <c r="E32" s="3" t="s">
        <v>31</v>
      </c>
      <c r="F32" s="3">
        <v>89</v>
      </c>
      <c r="G32" s="3">
        <v>95</v>
      </c>
      <c r="H32" s="10" t="s">
        <v>12</v>
      </c>
      <c r="I32" s="14" t="s">
        <v>81</v>
      </c>
      <c r="J32" s="3" t="s">
        <v>24</v>
      </c>
      <c r="K32" s="37">
        <v>596</v>
      </c>
      <c r="L32" s="3"/>
      <c r="M32" s="3" t="s">
        <v>106</v>
      </c>
      <c r="N32" s="14" t="s">
        <v>81</v>
      </c>
      <c r="O32" s="33"/>
      <c r="P32" s="33"/>
      <c r="Q32" s="33"/>
      <c r="R32" s="33"/>
      <c r="S32" s="52"/>
      <c r="T32" s="52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</row>
    <row r="33" spans="1:34" ht="16.95" customHeight="1" x14ac:dyDescent="0.3">
      <c r="A33" s="71">
        <v>108</v>
      </c>
      <c r="B33" s="72" t="s">
        <v>15</v>
      </c>
      <c r="C33" s="73">
        <v>28932</v>
      </c>
      <c r="D33" s="71" t="s">
        <v>82</v>
      </c>
      <c r="E33" s="74" t="s">
        <v>34</v>
      </c>
      <c r="F33" s="72">
        <v>84</v>
      </c>
      <c r="G33" s="72">
        <v>81</v>
      </c>
      <c r="H33" s="72" t="s">
        <v>12</v>
      </c>
      <c r="I33" s="71" t="s">
        <v>83</v>
      </c>
      <c r="J33" s="72" t="s">
        <v>24</v>
      </c>
      <c r="K33" s="75">
        <v>1697</v>
      </c>
      <c r="L33" s="72"/>
      <c r="M33" s="72" t="s">
        <v>106</v>
      </c>
      <c r="N33" s="71" t="s">
        <v>83</v>
      </c>
      <c r="O33" s="50" t="s">
        <v>101</v>
      </c>
      <c r="P33" s="18" t="s">
        <v>108</v>
      </c>
      <c r="Q33" s="18" t="s">
        <v>109</v>
      </c>
      <c r="R33" s="18" t="s">
        <v>110</v>
      </c>
      <c r="S33" s="18" t="s">
        <v>111</v>
      </c>
      <c r="T33" s="19" t="s">
        <v>112</v>
      </c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</row>
    <row r="34" spans="1:34" ht="16.95" customHeight="1" x14ac:dyDescent="0.3">
      <c r="A34" s="14">
        <v>115</v>
      </c>
      <c r="B34" s="3" t="s">
        <v>15</v>
      </c>
      <c r="C34" s="34">
        <v>28939</v>
      </c>
      <c r="D34" s="14" t="s">
        <v>84</v>
      </c>
      <c r="E34" s="3" t="s">
        <v>13</v>
      </c>
      <c r="F34" s="3">
        <v>89</v>
      </c>
      <c r="G34" s="3">
        <v>103</v>
      </c>
      <c r="H34" s="10" t="s">
        <v>12</v>
      </c>
      <c r="I34" s="14" t="s">
        <v>85</v>
      </c>
      <c r="J34" s="3" t="s">
        <v>24</v>
      </c>
      <c r="K34" s="37">
        <v>647</v>
      </c>
      <c r="L34" s="3"/>
      <c r="M34" s="3" t="s">
        <v>106</v>
      </c>
      <c r="N34" s="14" t="s">
        <v>85</v>
      </c>
      <c r="O34" s="39" t="s">
        <v>13</v>
      </c>
      <c r="P34" s="14">
        <f t="shared" ref="P34:Q37" si="0">P6+P20</f>
        <v>6</v>
      </c>
      <c r="Q34" s="14">
        <f t="shared" si="0"/>
        <v>0</v>
      </c>
      <c r="R34" s="38">
        <f>+P34/(P34+Q34)</f>
        <v>1</v>
      </c>
      <c r="S34" s="14">
        <f t="shared" ref="S34:T37" si="1">S6+S20</f>
        <v>609</v>
      </c>
      <c r="T34" s="44">
        <f t="shared" si="1"/>
        <v>538</v>
      </c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</row>
    <row r="35" spans="1:34" ht="16.95" customHeight="1" x14ac:dyDescent="0.3">
      <c r="A35" s="71">
        <v>118</v>
      </c>
      <c r="B35" s="72" t="s">
        <v>41</v>
      </c>
      <c r="C35" s="73">
        <v>28941</v>
      </c>
      <c r="D35" s="71" t="s">
        <v>86</v>
      </c>
      <c r="E35" s="72" t="s">
        <v>31</v>
      </c>
      <c r="F35" s="72">
        <v>103</v>
      </c>
      <c r="G35" s="72">
        <v>112</v>
      </c>
      <c r="H35" s="74" t="s">
        <v>12</v>
      </c>
      <c r="I35" s="71" t="s">
        <v>87</v>
      </c>
      <c r="J35" s="72" t="s">
        <v>24</v>
      </c>
      <c r="K35" s="75">
        <v>1861</v>
      </c>
      <c r="L35" s="72"/>
      <c r="M35" s="72" t="s">
        <v>106</v>
      </c>
      <c r="N35" s="71" t="s">
        <v>87</v>
      </c>
      <c r="O35" s="41" t="s">
        <v>12</v>
      </c>
      <c r="P35" s="14">
        <f t="shared" si="0"/>
        <v>0</v>
      </c>
      <c r="Q35" s="14">
        <f t="shared" si="0"/>
        <v>0</v>
      </c>
      <c r="R35" s="38" t="e">
        <f>+P35/(P35+Q35)</f>
        <v>#DIV/0!</v>
      </c>
      <c r="S35" s="14">
        <f t="shared" si="1"/>
        <v>0</v>
      </c>
      <c r="T35" s="44">
        <f t="shared" si="1"/>
        <v>0</v>
      </c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</row>
    <row r="36" spans="1:34" ht="16.95" customHeight="1" x14ac:dyDescent="0.3">
      <c r="A36" s="14">
        <v>123</v>
      </c>
      <c r="B36" s="3" t="s">
        <v>10</v>
      </c>
      <c r="C36" s="34">
        <v>28944</v>
      </c>
      <c r="D36" s="14" t="s">
        <v>88</v>
      </c>
      <c r="E36" s="3" t="s">
        <v>12</v>
      </c>
      <c r="F36" s="3">
        <v>106</v>
      </c>
      <c r="G36" s="3">
        <v>107</v>
      </c>
      <c r="H36" s="10" t="s">
        <v>34</v>
      </c>
      <c r="I36" s="14" t="s">
        <v>89</v>
      </c>
      <c r="J36" s="3" t="s">
        <v>67</v>
      </c>
      <c r="K36" s="47">
        <v>573</v>
      </c>
      <c r="L36" s="3"/>
      <c r="M36" s="3" t="s">
        <v>106</v>
      </c>
      <c r="N36" s="14" t="s">
        <v>88</v>
      </c>
      <c r="O36" s="41" t="s">
        <v>31</v>
      </c>
      <c r="P36" s="14">
        <f t="shared" si="0"/>
        <v>5</v>
      </c>
      <c r="Q36" s="14">
        <f t="shared" si="0"/>
        <v>1</v>
      </c>
      <c r="R36" s="38">
        <f>+P36/(P36+Q36)</f>
        <v>0.83333333333333337</v>
      </c>
      <c r="S36" s="14">
        <f t="shared" si="1"/>
        <v>632</v>
      </c>
      <c r="T36" s="44">
        <f t="shared" si="1"/>
        <v>582</v>
      </c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</row>
    <row r="37" spans="1:34" ht="16.95" customHeight="1" x14ac:dyDescent="0.3">
      <c r="A37" s="71">
        <v>126</v>
      </c>
      <c r="B37" s="72" t="s">
        <v>15</v>
      </c>
      <c r="C37" s="73">
        <v>28946</v>
      </c>
      <c r="D37" s="71" t="s">
        <v>90</v>
      </c>
      <c r="E37" s="74" t="s">
        <v>12</v>
      </c>
      <c r="F37" s="72">
        <v>95</v>
      </c>
      <c r="G37" s="72">
        <v>89</v>
      </c>
      <c r="H37" s="72" t="s">
        <v>27</v>
      </c>
      <c r="I37" s="71" t="s">
        <v>91</v>
      </c>
      <c r="J37" s="72" t="s">
        <v>98</v>
      </c>
      <c r="K37" s="75">
        <v>1574</v>
      </c>
      <c r="L37" s="72"/>
      <c r="M37" s="72" t="s">
        <v>106</v>
      </c>
      <c r="N37" s="71" t="s">
        <v>90</v>
      </c>
      <c r="O37" s="41" t="s">
        <v>34</v>
      </c>
      <c r="P37" s="14">
        <f t="shared" si="0"/>
        <v>3</v>
      </c>
      <c r="Q37" s="14">
        <f t="shared" si="0"/>
        <v>3</v>
      </c>
      <c r="R37" s="38">
        <f>+P37/(P37+Q37)</f>
        <v>0.5</v>
      </c>
      <c r="S37" s="14">
        <f t="shared" si="1"/>
        <v>549</v>
      </c>
      <c r="T37" s="44">
        <f t="shared" si="1"/>
        <v>527</v>
      </c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</row>
    <row r="38" spans="1:34" ht="16.95" customHeight="1" x14ac:dyDescent="0.3">
      <c r="A38" s="14">
        <v>128</v>
      </c>
      <c r="B38" s="3" t="s">
        <v>41</v>
      </c>
      <c r="C38" s="34">
        <v>28948</v>
      </c>
      <c r="D38" s="14" t="s">
        <v>92</v>
      </c>
      <c r="E38" s="3" t="s">
        <v>17</v>
      </c>
      <c r="F38" s="3">
        <v>76</v>
      </c>
      <c r="G38" s="3">
        <v>103</v>
      </c>
      <c r="H38" s="10" t="s">
        <v>12</v>
      </c>
      <c r="I38" s="14" t="s">
        <v>93</v>
      </c>
      <c r="J38" s="3" t="s">
        <v>24</v>
      </c>
      <c r="K38" s="37">
        <v>987</v>
      </c>
      <c r="L38" s="3"/>
      <c r="M38" s="3" t="s">
        <v>106</v>
      </c>
      <c r="N38" s="14" t="s">
        <v>93</v>
      </c>
      <c r="O38" s="41"/>
      <c r="P38" s="14"/>
      <c r="Q38" s="14"/>
      <c r="R38" s="14"/>
      <c r="S38" s="14"/>
      <c r="T38" s="44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</row>
    <row r="39" spans="1:34" ht="16.95" customHeight="1" x14ac:dyDescent="0.3">
      <c r="A39" s="71">
        <v>132</v>
      </c>
      <c r="B39" s="72" t="s">
        <v>10</v>
      </c>
      <c r="C39" s="73">
        <v>28951</v>
      </c>
      <c r="D39" s="71" t="s">
        <v>94</v>
      </c>
      <c r="E39" s="74" t="s">
        <v>12</v>
      </c>
      <c r="F39" s="72">
        <v>86</v>
      </c>
      <c r="G39" s="72">
        <v>82</v>
      </c>
      <c r="H39" s="72" t="s">
        <v>34</v>
      </c>
      <c r="I39" s="71" t="s">
        <v>95</v>
      </c>
      <c r="J39" s="72" t="s">
        <v>67</v>
      </c>
      <c r="K39" s="77"/>
      <c r="L39" s="72"/>
      <c r="M39" s="72" t="s">
        <v>106</v>
      </c>
      <c r="N39" s="71" t="s">
        <v>94</v>
      </c>
      <c r="O39" s="39" t="s">
        <v>22</v>
      </c>
      <c r="P39" s="14">
        <f t="shared" ref="P39:Q42" si="2">P11+P25</f>
        <v>1</v>
      </c>
      <c r="Q39" s="14">
        <f t="shared" si="2"/>
        <v>3</v>
      </c>
      <c r="R39" s="38">
        <f>+P39/(P39+Q39)</f>
        <v>0.25</v>
      </c>
      <c r="S39" s="14">
        <f t="shared" ref="S39:T42" si="3">S11+S25</f>
        <v>409</v>
      </c>
      <c r="T39" s="44">
        <f t="shared" si="3"/>
        <v>409</v>
      </c>
      <c r="U39" s="1"/>
      <c r="V39" s="1"/>
      <c r="W39" s="1"/>
      <c r="X39" s="1"/>
      <c r="Y39" s="33"/>
      <c r="Z39" s="33"/>
      <c r="AA39" s="33"/>
      <c r="AB39" s="33"/>
      <c r="AC39" s="33"/>
      <c r="AD39" s="33"/>
      <c r="AE39" s="33"/>
      <c r="AF39" s="33"/>
      <c r="AG39" s="33"/>
      <c r="AH39" s="33"/>
    </row>
    <row r="40" spans="1:34" ht="15" thickBot="1" x14ac:dyDescent="0.35">
      <c r="A40" s="1"/>
      <c r="B40" s="3"/>
      <c r="C40" s="34"/>
      <c r="D40" s="14"/>
      <c r="E40" s="10"/>
      <c r="F40" s="3"/>
      <c r="G40" s="3"/>
      <c r="H40" s="3"/>
      <c r="I40" s="14"/>
      <c r="J40" s="3"/>
      <c r="K40" s="37"/>
      <c r="L40" s="1"/>
      <c r="M40" s="3"/>
      <c r="N40" s="11"/>
      <c r="O40" s="41" t="s">
        <v>43</v>
      </c>
      <c r="P40" s="14">
        <f t="shared" si="2"/>
        <v>3</v>
      </c>
      <c r="Q40" s="14">
        <f t="shared" si="2"/>
        <v>1</v>
      </c>
      <c r="R40" s="38">
        <f>+P40/(P40+Q40)</f>
        <v>0.75</v>
      </c>
      <c r="S40" s="14">
        <f t="shared" si="3"/>
        <v>396</v>
      </c>
      <c r="T40" s="44">
        <f t="shared" si="3"/>
        <v>358</v>
      </c>
      <c r="U40" s="1"/>
      <c r="V40" s="1"/>
      <c r="W40" s="1"/>
      <c r="X40" s="1"/>
      <c r="Y40" s="33"/>
      <c r="Z40" s="33"/>
      <c r="AA40" s="33"/>
      <c r="AB40" s="33"/>
      <c r="AC40" s="33"/>
      <c r="AD40" s="33"/>
      <c r="AE40" s="33"/>
      <c r="AF40" s="33"/>
      <c r="AG40" s="33"/>
      <c r="AH40" s="33"/>
    </row>
    <row r="41" spans="1:34" x14ac:dyDescent="0.3">
      <c r="A41" s="1"/>
      <c r="B41" s="3"/>
      <c r="C41" s="34"/>
      <c r="D41" s="14"/>
      <c r="E41" s="10"/>
      <c r="F41" s="3"/>
      <c r="G41" s="3"/>
      <c r="H41" s="59"/>
      <c r="I41" s="60"/>
      <c r="J41" s="60"/>
      <c r="K41" s="60"/>
      <c r="L41" s="58" t="s">
        <v>126</v>
      </c>
      <c r="M41" s="61"/>
      <c r="N41" s="11"/>
      <c r="O41" s="41" t="s">
        <v>27</v>
      </c>
      <c r="P41" s="14">
        <f t="shared" si="2"/>
        <v>4</v>
      </c>
      <c r="Q41" s="14">
        <f t="shared" si="2"/>
        <v>0</v>
      </c>
      <c r="R41" s="38">
        <f>+P41/(P41+Q41)</f>
        <v>1</v>
      </c>
      <c r="S41" s="14">
        <f t="shared" si="3"/>
        <v>379</v>
      </c>
      <c r="T41" s="44">
        <f t="shared" si="3"/>
        <v>337</v>
      </c>
      <c r="U41" s="1"/>
      <c r="V41" s="1"/>
      <c r="W41" s="1"/>
      <c r="X41" s="1"/>
      <c r="Y41" s="33"/>
      <c r="Z41" s="33"/>
      <c r="AA41" s="33"/>
      <c r="AB41" s="33"/>
      <c r="AC41" s="33"/>
      <c r="AD41" s="33"/>
      <c r="AE41" s="33"/>
      <c r="AF41" s="33"/>
      <c r="AG41" s="33"/>
      <c r="AH41" s="33"/>
    </row>
    <row r="42" spans="1:34" x14ac:dyDescent="0.3">
      <c r="A42" s="1"/>
      <c r="B42" s="3"/>
      <c r="C42" s="34"/>
      <c r="D42" s="14"/>
      <c r="E42" s="10"/>
      <c r="F42" s="3"/>
      <c r="G42" s="3"/>
      <c r="H42" s="62" t="s">
        <v>124</v>
      </c>
      <c r="I42" s="15"/>
      <c r="J42" s="16" t="s">
        <v>119</v>
      </c>
      <c r="K42" s="63">
        <f>+K8+K9+K10+K11+K12+K15+K16+K17+K19+K22+K30+K31+K32+K33+K34+K35+K38</f>
        <v>29286</v>
      </c>
      <c r="L42" s="15">
        <v>17</v>
      </c>
      <c r="M42" s="64">
        <f>+K42/L42</f>
        <v>1722.7058823529412</v>
      </c>
      <c r="N42" s="11"/>
      <c r="O42" s="41" t="s">
        <v>17</v>
      </c>
      <c r="P42" s="14">
        <f t="shared" si="2"/>
        <v>4</v>
      </c>
      <c r="Q42" s="14">
        <f t="shared" si="2"/>
        <v>0</v>
      </c>
      <c r="R42" s="38">
        <f>+P42/(P42+Q42)</f>
        <v>1</v>
      </c>
      <c r="S42" s="14">
        <f t="shared" si="3"/>
        <v>407</v>
      </c>
      <c r="T42" s="44">
        <f t="shared" si="3"/>
        <v>329</v>
      </c>
      <c r="U42" s="1"/>
      <c r="V42" s="1"/>
      <c r="W42" s="1"/>
      <c r="X42" s="1"/>
      <c r="Y42" s="33"/>
      <c r="Z42" s="33"/>
      <c r="AA42" s="33"/>
      <c r="AB42" s="33"/>
      <c r="AC42" s="33"/>
      <c r="AD42" s="33"/>
      <c r="AE42" s="33"/>
      <c r="AF42" s="33"/>
      <c r="AG42" s="33"/>
      <c r="AH42" s="33"/>
    </row>
    <row r="43" spans="1:34" ht="15" thickBot="1" x14ac:dyDescent="0.35">
      <c r="A43" s="1"/>
      <c r="B43" s="3"/>
      <c r="C43" s="34"/>
      <c r="D43" s="14"/>
      <c r="E43" s="10"/>
      <c r="F43" s="3"/>
      <c r="G43" s="3"/>
      <c r="H43" s="65" t="s">
        <v>125</v>
      </c>
      <c r="I43" s="66"/>
      <c r="J43" s="67" t="s">
        <v>120</v>
      </c>
      <c r="K43" s="68">
        <f>+K6+K7+K13+K14+K18+K20+K21+K23+K24+K25+K26+K27+K28+K29+K36+K37+K39</f>
        <v>23733</v>
      </c>
      <c r="L43" s="66">
        <v>16</v>
      </c>
      <c r="M43" s="69">
        <f>+K43/L43</f>
        <v>1483.3125</v>
      </c>
      <c r="N43" s="11"/>
      <c r="O43" s="22"/>
      <c r="P43" s="11"/>
      <c r="Q43" s="11"/>
      <c r="R43" s="7"/>
      <c r="S43" s="11"/>
      <c r="T43" s="51">
        <f>T15+T29</f>
        <v>0</v>
      </c>
      <c r="U43" s="1"/>
      <c r="V43" s="1"/>
      <c r="W43" s="1"/>
      <c r="X43" s="1"/>
      <c r="Y43" s="33"/>
      <c r="Z43" s="33"/>
      <c r="AA43" s="33"/>
      <c r="AB43" s="33"/>
      <c r="AC43" s="33"/>
      <c r="AD43" s="33"/>
      <c r="AE43" s="33"/>
      <c r="AF43" s="33"/>
      <c r="AG43" s="33"/>
      <c r="AH43" s="33"/>
    </row>
    <row r="44" spans="1:34" x14ac:dyDescent="0.3">
      <c r="O44" s="22"/>
      <c r="P44" s="8">
        <f>SUM(P34:P43)</f>
        <v>26</v>
      </c>
      <c r="Q44" s="8">
        <f>SUM(Q34:Q43)</f>
        <v>8</v>
      </c>
      <c r="R44" s="17">
        <f>+P44/(P44+Q44)</f>
        <v>0.76470588235294112</v>
      </c>
      <c r="S44" s="24">
        <f>SUM(S34:S43)</f>
        <v>3381</v>
      </c>
      <c r="T44" s="25">
        <f>SUM(T34:T43)</f>
        <v>3080</v>
      </c>
    </row>
    <row r="45" spans="1:34" ht="15" thickBot="1" x14ac:dyDescent="0.35">
      <c r="O45" s="27"/>
      <c r="P45" s="28"/>
      <c r="Q45" s="28"/>
      <c r="R45" s="29">
        <f>+R17+R31</f>
        <v>34</v>
      </c>
      <c r="S45" s="31">
        <f>+S44/R45</f>
        <v>99.441176470588232</v>
      </c>
      <c r="T45" s="32">
        <f>+T44/R45</f>
        <v>90.588235294117652</v>
      </c>
    </row>
    <row r="47" spans="1:34" ht="21" x14ac:dyDescent="0.4">
      <c r="A47" s="53" t="s">
        <v>127</v>
      </c>
      <c r="E47" s="53" t="s">
        <v>129</v>
      </c>
    </row>
    <row r="48" spans="1:34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45"/>
      <c r="L48" s="1"/>
      <c r="M48" s="1"/>
      <c r="N48" s="1"/>
    </row>
    <row r="49" spans="1:14" x14ac:dyDescent="0.3">
      <c r="A49" s="1"/>
      <c r="B49" s="10" t="s">
        <v>105</v>
      </c>
      <c r="C49" s="1"/>
      <c r="D49" s="1"/>
      <c r="E49" s="13"/>
      <c r="F49" s="1"/>
      <c r="G49" s="1"/>
      <c r="H49" s="1"/>
      <c r="I49" s="1"/>
      <c r="J49" s="1"/>
      <c r="K49" s="45"/>
      <c r="L49" s="1"/>
      <c r="M49" s="1"/>
      <c r="N49" s="1"/>
    </row>
    <row r="50" spans="1:14" x14ac:dyDescent="0.3">
      <c r="A50" s="2" t="s">
        <v>0</v>
      </c>
      <c r="B50" s="2" t="s">
        <v>1</v>
      </c>
      <c r="C50" s="2" t="s">
        <v>2</v>
      </c>
      <c r="D50" s="2" t="s">
        <v>3</v>
      </c>
      <c r="E50" s="2" t="s">
        <v>4</v>
      </c>
      <c r="F50" s="2" t="s">
        <v>5</v>
      </c>
      <c r="G50" s="2" t="s">
        <v>5</v>
      </c>
      <c r="H50" s="2" t="s">
        <v>6</v>
      </c>
      <c r="I50" s="2" t="s">
        <v>3</v>
      </c>
      <c r="J50" s="2" t="s">
        <v>8</v>
      </c>
      <c r="K50" s="2" t="s">
        <v>9</v>
      </c>
      <c r="L50" s="2" t="s">
        <v>7</v>
      </c>
      <c r="M50" s="2" t="s">
        <v>104</v>
      </c>
      <c r="N50" s="2" t="s">
        <v>3</v>
      </c>
    </row>
    <row r="51" spans="1:14" ht="16.95" customHeight="1" x14ac:dyDescent="0.3">
      <c r="A51" s="43" t="s">
        <v>130</v>
      </c>
      <c r="B51" s="54" t="s">
        <v>25</v>
      </c>
      <c r="C51" s="55" t="s">
        <v>141</v>
      </c>
      <c r="D51" s="43" t="s">
        <v>11</v>
      </c>
      <c r="E51" s="10" t="s">
        <v>12</v>
      </c>
      <c r="F51" s="54">
        <v>97</v>
      </c>
      <c r="G51" s="54">
        <v>91</v>
      </c>
      <c r="H51" s="54" t="s">
        <v>34</v>
      </c>
      <c r="I51" s="43" t="s">
        <v>14</v>
      </c>
      <c r="J51" s="54" t="s">
        <v>67</v>
      </c>
      <c r="K51" s="57">
        <v>808</v>
      </c>
      <c r="L51" s="54"/>
      <c r="M51" s="54" t="s">
        <v>106</v>
      </c>
      <c r="N51" s="43" t="s">
        <v>11</v>
      </c>
    </row>
    <row r="52" spans="1:14" ht="16.95" customHeight="1" x14ac:dyDescent="0.3">
      <c r="A52" s="78" t="s">
        <v>131</v>
      </c>
      <c r="B52" s="79" t="s">
        <v>10</v>
      </c>
      <c r="C52" s="80">
        <v>28958</v>
      </c>
      <c r="D52" s="78" t="s">
        <v>18</v>
      </c>
      <c r="E52" s="79" t="s">
        <v>34</v>
      </c>
      <c r="F52" s="79">
        <v>84</v>
      </c>
      <c r="G52" s="79">
        <v>93</v>
      </c>
      <c r="H52" s="74" t="s">
        <v>12</v>
      </c>
      <c r="I52" s="78" t="s">
        <v>16</v>
      </c>
      <c r="J52" s="79" t="s">
        <v>140</v>
      </c>
      <c r="K52" s="81">
        <v>1157</v>
      </c>
      <c r="L52" s="79"/>
      <c r="M52" s="79" t="s">
        <v>106</v>
      </c>
      <c r="N52" s="78" t="s">
        <v>16</v>
      </c>
    </row>
    <row r="53" spans="1:14" ht="16.95" customHeight="1" x14ac:dyDescent="0.3">
      <c r="A53" s="43"/>
      <c r="B53" s="54"/>
      <c r="C53" s="55"/>
      <c r="D53" s="43"/>
      <c r="E53" s="54"/>
      <c r="F53" s="54"/>
      <c r="G53" s="54"/>
      <c r="H53" s="54"/>
      <c r="I53" s="43"/>
      <c r="J53" s="54"/>
      <c r="K53" s="57"/>
      <c r="L53" s="54"/>
      <c r="M53" s="54"/>
      <c r="N53" s="43"/>
    </row>
    <row r="54" spans="1:14" ht="16.95" customHeight="1" x14ac:dyDescent="0.3">
      <c r="A54" s="43" t="s">
        <v>132</v>
      </c>
      <c r="B54" s="54" t="s">
        <v>41</v>
      </c>
      <c r="C54" s="56">
        <v>28962</v>
      </c>
      <c r="D54" s="43" t="s">
        <v>115</v>
      </c>
      <c r="E54" s="54" t="s">
        <v>43</v>
      </c>
      <c r="F54" s="54">
        <v>85</v>
      </c>
      <c r="G54" s="54">
        <v>89</v>
      </c>
      <c r="H54" s="10" t="s">
        <v>12</v>
      </c>
      <c r="I54" s="43" t="s">
        <v>97</v>
      </c>
      <c r="J54" s="54" t="s">
        <v>140</v>
      </c>
      <c r="K54" s="57">
        <v>1106</v>
      </c>
      <c r="L54" s="54"/>
      <c r="M54" s="54" t="s">
        <v>106</v>
      </c>
      <c r="N54" s="43" t="s">
        <v>97</v>
      </c>
    </row>
    <row r="55" spans="1:14" ht="16.95" customHeight="1" x14ac:dyDescent="0.3">
      <c r="A55" s="78" t="s">
        <v>133</v>
      </c>
      <c r="B55" s="79" t="s">
        <v>10</v>
      </c>
      <c r="C55" s="80">
        <v>28965</v>
      </c>
      <c r="D55" s="78" t="s">
        <v>30</v>
      </c>
      <c r="E55" s="79" t="s">
        <v>43</v>
      </c>
      <c r="F55" s="79">
        <v>98</v>
      </c>
      <c r="G55" s="79">
        <v>102</v>
      </c>
      <c r="H55" s="74" t="s">
        <v>12</v>
      </c>
      <c r="I55" s="78" t="s">
        <v>99</v>
      </c>
      <c r="J55" s="79" t="s">
        <v>140</v>
      </c>
      <c r="K55" s="81">
        <v>921</v>
      </c>
      <c r="L55" s="79"/>
      <c r="M55" s="79" t="s">
        <v>106</v>
      </c>
      <c r="N55" s="78" t="s">
        <v>99</v>
      </c>
    </row>
    <row r="56" spans="1:14" ht="16.95" customHeight="1" x14ac:dyDescent="0.3">
      <c r="A56" s="43" t="s">
        <v>134</v>
      </c>
      <c r="B56" s="54" t="s">
        <v>51</v>
      </c>
      <c r="C56" s="56">
        <v>28968</v>
      </c>
      <c r="D56" s="43" t="s">
        <v>21</v>
      </c>
      <c r="E56" s="54" t="s">
        <v>12</v>
      </c>
      <c r="F56" s="54">
        <v>101</v>
      </c>
      <c r="G56" s="54">
        <v>110</v>
      </c>
      <c r="H56" s="10" t="s">
        <v>43</v>
      </c>
      <c r="I56" s="43" t="s">
        <v>139</v>
      </c>
      <c r="J56" s="54" t="s">
        <v>142</v>
      </c>
      <c r="K56" s="57">
        <v>2250</v>
      </c>
      <c r="L56" s="54"/>
      <c r="M56" s="54" t="s">
        <v>106</v>
      </c>
      <c r="N56" s="43" t="s">
        <v>21</v>
      </c>
    </row>
    <row r="57" spans="1:14" ht="16.95" customHeight="1" x14ac:dyDescent="0.3">
      <c r="A57" s="78" t="s">
        <v>135</v>
      </c>
      <c r="B57" s="79" t="s">
        <v>29</v>
      </c>
      <c r="C57" s="80">
        <v>28971</v>
      </c>
      <c r="D57" s="78" t="s">
        <v>137</v>
      </c>
      <c r="E57" s="79" t="s">
        <v>12</v>
      </c>
      <c r="F57" s="79">
        <v>79</v>
      </c>
      <c r="G57" s="79">
        <v>89</v>
      </c>
      <c r="H57" s="74" t="s">
        <v>43</v>
      </c>
      <c r="I57" s="78" t="s">
        <v>123</v>
      </c>
      <c r="J57" s="79" t="s">
        <v>143</v>
      </c>
      <c r="K57" s="81">
        <v>2317</v>
      </c>
      <c r="L57" s="79"/>
      <c r="M57" s="79" t="s">
        <v>106</v>
      </c>
      <c r="N57" s="78" t="s">
        <v>137</v>
      </c>
    </row>
    <row r="58" spans="1:14" ht="16.95" customHeight="1" x14ac:dyDescent="0.3">
      <c r="A58" s="43" t="s">
        <v>136</v>
      </c>
      <c r="B58" s="54" t="s">
        <v>41</v>
      </c>
      <c r="C58" s="56">
        <v>28976</v>
      </c>
      <c r="D58" s="43" t="s">
        <v>38</v>
      </c>
      <c r="E58" s="54" t="s">
        <v>43</v>
      </c>
      <c r="F58" s="54">
        <v>104</v>
      </c>
      <c r="G58" s="54">
        <v>111</v>
      </c>
      <c r="H58" s="10" t="s">
        <v>12</v>
      </c>
      <c r="I58" s="43" t="s">
        <v>138</v>
      </c>
      <c r="J58" s="54" t="s">
        <v>96</v>
      </c>
      <c r="K58" s="57">
        <v>5978</v>
      </c>
      <c r="L58" s="54"/>
      <c r="M58" s="54" t="s">
        <v>106</v>
      </c>
      <c r="N58" s="43" t="s">
        <v>138</v>
      </c>
    </row>
    <row r="59" spans="1:14" ht="15" thickBot="1" x14ac:dyDescent="0.35"/>
    <row r="60" spans="1:14" x14ac:dyDescent="0.3">
      <c r="H60" s="59"/>
      <c r="I60" s="60"/>
      <c r="J60" s="60"/>
      <c r="K60" s="60"/>
      <c r="L60" s="58" t="s">
        <v>126</v>
      </c>
      <c r="M60" s="61"/>
    </row>
    <row r="61" spans="1:14" x14ac:dyDescent="0.3">
      <c r="H61" s="62" t="s">
        <v>144</v>
      </c>
      <c r="I61" s="15"/>
      <c r="J61" s="16" t="s">
        <v>119</v>
      </c>
      <c r="K61" s="63">
        <f>+K52+K54+K55+K58</f>
        <v>9162</v>
      </c>
      <c r="L61" s="15">
        <v>4</v>
      </c>
      <c r="M61" s="64">
        <f>+K61/L61</f>
        <v>2290.5</v>
      </c>
    </row>
    <row r="62" spans="1:14" ht="15" thickBot="1" x14ac:dyDescent="0.35">
      <c r="H62" s="65" t="s">
        <v>145</v>
      </c>
      <c r="I62" s="66"/>
      <c r="J62" s="67" t="s">
        <v>120</v>
      </c>
      <c r="K62" s="68">
        <f>+K51+K56+K57</f>
        <v>5375</v>
      </c>
      <c r="L62" s="66">
        <v>3</v>
      </c>
      <c r="M62" s="69">
        <f>+K62/L62</f>
        <v>1791.6666666666667</v>
      </c>
    </row>
  </sheetData>
  <sheetProtection sheet="1" objects="1" scenarios="1"/>
  <pageMargins left="0.2" right="0.2" top="0.25" bottom="0.25" header="0.3" footer="0.3"/>
  <pageSetup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78-79 Schedule-Results</vt:lpstr>
      <vt:lpstr>'78-79 Schedule-Results'!Print_Area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Davis</dc:creator>
  <cp:lastModifiedBy>T. Davis</cp:lastModifiedBy>
  <cp:lastPrinted>2024-11-30T17:21:14Z</cp:lastPrinted>
  <dcterms:created xsi:type="dcterms:W3CDTF">2016-09-21T00:02:38Z</dcterms:created>
  <dcterms:modified xsi:type="dcterms:W3CDTF">2025-06-23T13:00:41Z</dcterms:modified>
</cp:coreProperties>
</file>