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ocuments\Documents\4-WBL - WABA\Houston Angels\"/>
    </mc:Choice>
  </mc:AlternateContent>
  <xr:revisionPtr revIDLastSave="0" documentId="13_ncr:1_{6EA040D7-9004-4F59-BAA8-2931CCC780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9-80 Player Stats" sheetId="6" r:id="rId1"/>
  </sheets>
  <definedNames>
    <definedName name="_xlnm.Print_Area" localSheetId="0">'79-80 Player Stats'!$A$1:$AN$60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6" i="6" l="1"/>
  <c r="AJ16" i="6" s="1"/>
  <c r="AF16" i="6"/>
  <c r="AB16" i="6"/>
  <c r="Y16" i="6"/>
  <c r="U16" i="6"/>
  <c r="AK16" i="6" s="1"/>
  <c r="Q16" i="6"/>
  <c r="J16" i="6"/>
  <c r="G16" i="6"/>
  <c r="AI52" i="6"/>
  <c r="AF52" i="6"/>
  <c r="AB52" i="6"/>
  <c r="Y52" i="6"/>
  <c r="U52" i="6"/>
  <c r="V52" i="6" s="1"/>
  <c r="Q52" i="6"/>
  <c r="J52" i="6"/>
  <c r="G52" i="6"/>
  <c r="G56" i="6"/>
  <c r="H57" i="6" s="1"/>
  <c r="AG55" i="6"/>
  <c r="AE55" i="6"/>
  <c r="AD55" i="6"/>
  <c r="AA55" i="6"/>
  <c r="X55" i="6"/>
  <c r="T55" i="6"/>
  <c r="S55" i="6"/>
  <c r="P55" i="6"/>
  <c r="O55" i="6"/>
  <c r="AI59" i="6" s="1"/>
  <c r="M55" i="6"/>
  <c r="L55" i="6"/>
  <c r="AI58" i="6" s="1"/>
  <c r="I55" i="6"/>
  <c r="H55" i="6"/>
  <c r="AI57" i="6" s="1"/>
  <c r="AI53" i="6"/>
  <c r="AJ53" i="6" s="1"/>
  <c r="AF53" i="6"/>
  <c r="AB53" i="6"/>
  <c r="Y53" i="6"/>
  <c r="U53" i="6"/>
  <c r="Q53" i="6"/>
  <c r="J53" i="6"/>
  <c r="G53" i="6"/>
  <c r="AI51" i="6"/>
  <c r="AJ51" i="6" s="1"/>
  <c r="AF51" i="6"/>
  <c r="AB51" i="6"/>
  <c r="Y51" i="6"/>
  <c r="U51" i="6"/>
  <c r="V51" i="6" s="1"/>
  <c r="Q51" i="6"/>
  <c r="J51" i="6"/>
  <c r="G51" i="6"/>
  <c r="AI50" i="6"/>
  <c r="AF50" i="6"/>
  <c r="AB50" i="6"/>
  <c r="Y50" i="6"/>
  <c r="U50" i="6"/>
  <c r="V50" i="6" s="1"/>
  <c r="Q50" i="6"/>
  <c r="J50" i="6"/>
  <c r="G50" i="6"/>
  <c r="AI49" i="6"/>
  <c r="AJ49" i="6" s="1"/>
  <c r="AF49" i="6"/>
  <c r="AB49" i="6"/>
  <c r="Y49" i="6"/>
  <c r="U49" i="6"/>
  <c r="V49" i="6" s="1"/>
  <c r="Q49" i="6"/>
  <c r="J49" i="6"/>
  <c r="G49" i="6"/>
  <c r="AI48" i="6"/>
  <c r="AF48" i="6"/>
  <c r="AB48" i="6"/>
  <c r="Y48" i="6"/>
  <c r="U48" i="6"/>
  <c r="V48" i="6" s="1"/>
  <c r="Q48" i="6"/>
  <c r="J48" i="6"/>
  <c r="G48" i="6"/>
  <c r="AI47" i="6"/>
  <c r="AF47" i="6"/>
  <c r="AB47" i="6"/>
  <c r="Y47" i="6"/>
  <c r="U47" i="6"/>
  <c r="V47" i="6" s="1"/>
  <c r="Q47" i="6"/>
  <c r="J47" i="6"/>
  <c r="G47" i="6"/>
  <c r="AI46" i="6"/>
  <c r="AF46" i="6"/>
  <c r="AB46" i="6"/>
  <c r="Y46" i="6"/>
  <c r="U46" i="6"/>
  <c r="V46" i="6" s="1"/>
  <c r="Q46" i="6"/>
  <c r="J46" i="6"/>
  <c r="G46" i="6"/>
  <c r="AI45" i="6"/>
  <c r="AF45" i="6"/>
  <c r="AB45" i="6"/>
  <c r="Y45" i="6"/>
  <c r="U45" i="6"/>
  <c r="V45" i="6" s="1"/>
  <c r="Q45" i="6"/>
  <c r="J45" i="6"/>
  <c r="G45" i="6"/>
  <c r="AI44" i="6"/>
  <c r="AF44" i="6"/>
  <c r="AB44" i="6"/>
  <c r="Y44" i="6"/>
  <c r="U44" i="6"/>
  <c r="Q44" i="6"/>
  <c r="J44" i="6"/>
  <c r="G44" i="6"/>
  <c r="F55" i="6"/>
  <c r="AI15" i="6"/>
  <c r="AF15" i="6"/>
  <c r="AB15" i="6"/>
  <c r="Y15" i="6"/>
  <c r="U15" i="6"/>
  <c r="V15" i="6" s="1"/>
  <c r="Q15" i="6"/>
  <c r="J15" i="6"/>
  <c r="G15" i="6"/>
  <c r="D36" i="6"/>
  <c r="G20" i="6"/>
  <c r="H21" i="6" s="1"/>
  <c r="AG19" i="6"/>
  <c r="AE19" i="6"/>
  <c r="AD19" i="6"/>
  <c r="AA19" i="6"/>
  <c r="X19" i="6"/>
  <c r="T19" i="6"/>
  <c r="S19" i="6"/>
  <c r="P19" i="6"/>
  <c r="O19" i="6"/>
  <c r="M19" i="6"/>
  <c r="L19" i="6"/>
  <c r="AI22" i="6" s="1"/>
  <c r="I19" i="6"/>
  <c r="H19" i="6"/>
  <c r="AI21" i="6" s="1"/>
  <c r="AI17" i="6"/>
  <c r="AF17" i="6"/>
  <c r="AB17" i="6"/>
  <c r="Y17" i="6"/>
  <c r="U17" i="6"/>
  <c r="V17" i="6" s="1"/>
  <c r="Q17" i="6"/>
  <c r="J17" i="6"/>
  <c r="G17" i="6"/>
  <c r="AI14" i="6"/>
  <c r="AF14" i="6"/>
  <c r="AB14" i="6"/>
  <c r="Y14" i="6"/>
  <c r="U14" i="6"/>
  <c r="V14" i="6" s="1"/>
  <c r="Q14" i="6"/>
  <c r="J14" i="6"/>
  <c r="G14" i="6"/>
  <c r="AI13" i="6"/>
  <c r="AJ13" i="6" s="1"/>
  <c r="AF13" i="6"/>
  <c r="AB13" i="6"/>
  <c r="Y13" i="6"/>
  <c r="U13" i="6"/>
  <c r="V13" i="6" s="1"/>
  <c r="Q13" i="6"/>
  <c r="J13" i="6"/>
  <c r="G13" i="6"/>
  <c r="AI12" i="6"/>
  <c r="AF12" i="6"/>
  <c r="AB12" i="6"/>
  <c r="Y12" i="6"/>
  <c r="U12" i="6"/>
  <c r="V12" i="6" s="1"/>
  <c r="Q12" i="6"/>
  <c r="J12" i="6"/>
  <c r="G12" i="6"/>
  <c r="AI11" i="6"/>
  <c r="AF11" i="6"/>
  <c r="AB11" i="6"/>
  <c r="Y11" i="6"/>
  <c r="U11" i="6"/>
  <c r="V11" i="6" s="1"/>
  <c r="Q11" i="6"/>
  <c r="J11" i="6"/>
  <c r="F11" i="6"/>
  <c r="G11" i="6" s="1"/>
  <c r="AI10" i="6"/>
  <c r="AF10" i="6"/>
  <c r="AB10" i="6"/>
  <c r="Y10" i="6"/>
  <c r="U10" i="6"/>
  <c r="V10" i="6" s="1"/>
  <c r="Q10" i="6"/>
  <c r="J10" i="6"/>
  <c r="F10" i="6"/>
  <c r="G10" i="6" s="1"/>
  <c r="AI9" i="6"/>
  <c r="AF9" i="6"/>
  <c r="AB9" i="6"/>
  <c r="Y9" i="6"/>
  <c r="U9" i="6"/>
  <c r="V9" i="6" s="1"/>
  <c r="Q9" i="6"/>
  <c r="J9" i="6"/>
  <c r="F9" i="6"/>
  <c r="G9" i="6" s="1"/>
  <c r="AI8" i="6"/>
  <c r="AF8" i="6"/>
  <c r="AB8" i="6"/>
  <c r="Y8" i="6"/>
  <c r="U8" i="6"/>
  <c r="V8" i="6" s="1"/>
  <c r="Q8" i="6"/>
  <c r="J8" i="6"/>
  <c r="G8" i="6"/>
  <c r="AI7" i="6"/>
  <c r="AJ7" i="6" s="1"/>
  <c r="AF7" i="6"/>
  <c r="AB7" i="6"/>
  <c r="Y7" i="6"/>
  <c r="U7" i="6"/>
  <c r="V7" i="6" s="1"/>
  <c r="Q7" i="6"/>
  <c r="J7" i="6"/>
  <c r="F7" i="6"/>
  <c r="G7" i="6" s="1"/>
  <c r="AI6" i="6"/>
  <c r="AJ6" i="6" s="1"/>
  <c r="AF6" i="6"/>
  <c r="AB6" i="6"/>
  <c r="Y6" i="6"/>
  <c r="U6" i="6"/>
  <c r="V6" i="6" s="1"/>
  <c r="Q6" i="6"/>
  <c r="J6" i="6"/>
  <c r="F6" i="6"/>
  <c r="G6" i="6" s="1"/>
  <c r="AI5" i="6"/>
  <c r="AF5" i="6"/>
  <c r="AB5" i="6"/>
  <c r="Y5" i="6"/>
  <c r="U5" i="6"/>
  <c r="V5" i="6" s="1"/>
  <c r="Q5" i="6"/>
  <c r="J5" i="6"/>
  <c r="F5" i="6"/>
  <c r="AK10" i="6" l="1"/>
  <c r="AK53" i="6"/>
  <c r="V16" i="6"/>
  <c r="AK50" i="6"/>
  <c r="AK52" i="6"/>
  <c r="AJ52" i="6"/>
  <c r="AK46" i="6"/>
  <c r="AK13" i="6"/>
  <c r="AK14" i="6"/>
  <c r="AK45" i="6"/>
  <c r="AK51" i="6"/>
  <c r="U55" i="6"/>
  <c r="V55" i="6" s="1"/>
  <c r="AK47" i="6"/>
  <c r="AK48" i="6"/>
  <c r="AK49" i="6"/>
  <c r="V44" i="6"/>
  <c r="AK44" i="6"/>
  <c r="AI60" i="6"/>
  <c r="AJ47" i="6"/>
  <c r="Q55" i="6"/>
  <c r="AJ48" i="6"/>
  <c r="J55" i="6"/>
  <c r="AJ44" i="6"/>
  <c r="AJ45" i="6"/>
  <c r="AJ46" i="6"/>
  <c r="AJ50" i="6"/>
  <c r="V53" i="6"/>
  <c r="AI55" i="6"/>
  <c r="AK15" i="6"/>
  <c r="Q19" i="6"/>
  <c r="AJ15" i="6"/>
  <c r="F19" i="6"/>
  <c r="AK12" i="6"/>
  <c r="AK6" i="6"/>
  <c r="AK9" i="6"/>
  <c r="J19" i="6"/>
  <c r="AK7" i="6"/>
  <c r="AK8" i="6"/>
  <c r="AJ12" i="6"/>
  <c r="AK5" i="6"/>
  <c r="AK11" i="6"/>
  <c r="AK17" i="6"/>
  <c r="AI19" i="6"/>
  <c r="AJ9" i="6"/>
  <c r="AJ10" i="6"/>
  <c r="AJ11" i="6"/>
  <c r="AJ17" i="6"/>
  <c r="U19" i="6"/>
  <c r="AI23" i="6"/>
  <c r="AI24" i="6" s="1"/>
  <c r="G5" i="6"/>
  <c r="AJ8" i="6"/>
  <c r="AJ14" i="6"/>
  <c r="AJ5" i="6"/>
  <c r="AK19" i="6" l="1"/>
  <c r="AK55" i="6"/>
</calcChain>
</file>

<file path=xl/sharedStrings.xml><?xml version="1.0" encoding="utf-8"?>
<sst xmlns="http://schemas.openxmlformats.org/spreadsheetml/2006/main" count="271" uniqueCount="94">
  <si>
    <t>HOUSTON ANGELS</t>
  </si>
  <si>
    <t>Team</t>
  </si>
  <si>
    <t>Player</t>
  </si>
  <si>
    <t>GP</t>
  </si>
  <si>
    <t>Min</t>
  </si>
  <si>
    <t>FGM</t>
  </si>
  <si>
    <t>FGA</t>
  </si>
  <si>
    <t>FG %</t>
  </si>
  <si>
    <t>3FGM</t>
  </si>
  <si>
    <t>FTM</t>
  </si>
  <si>
    <t>FTA</t>
  </si>
  <si>
    <t>FT %</t>
  </si>
  <si>
    <t>Off Reb</t>
  </si>
  <si>
    <t>Def Reb</t>
  </si>
  <si>
    <t>Tot Reb</t>
  </si>
  <si>
    <t>Reb Avg</t>
  </si>
  <si>
    <t>Ast</t>
  </si>
  <si>
    <t>Ast Avg</t>
  </si>
  <si>
    <t>PF</t>
  </si>
  <si>
    <t>PF Avg</t>
  </si>
  <si>
    <t>Stl</t>
  </si>
  <si>
    <t>TO</t>
  </si>
  <si>
    <t>TO Avg</t>
  </si>
  <si>
    <t>BS</t>
  </si>
  <si>
    <t>PTS</t>
  </si>
  <si>
    <t>Avg</t>
  </si>
  <si>
    <t>Eff. Rat.</t>
  </si>
  <si>
    <t>Houston Angels</t>
  </si>
  <si>
    <t>Aulenbacher, Karen</t>
  </si>
  <si>
    <t>Candler, Belinda</t>
  </si>
  <si>
    <t>Chapman, Vicky</t>
  </si>
  <si>
    <t>Johnson, Pat</t>
  </si>
  <si>
    <t>Jones, Belinda</t>
  </si>
  <si>
    <t>Kenlaw, Jessie</t>
  </si>
  <si>
    <t>Mayo, Paula</t>
  </si>
  <si>
    <t>Washington, Cynthia</t>
  </si>
  <si>
    <t>------------</t>
  </si>
  <si>
    <t>1979 - 80</t>
  </si>
  <si>
    <t>M.P.G</t>
  </si>
  <si>
    <t>3FG</t>
  </si>
  <si>
    <t>79 - 80</t>
  </si>
  <si>
    <t>Durham, Gwen</t>
  </si>
  <si>
    <t>Kuhl, Nancy</t>
  </si>
  <si>
    <t>Matthews, Linda</t>
  </si>
  <si>
    <t>Prince, Sandra</t>
  </si>
  <si>
    <t xml:space="preserve">   ------------   </t>
  </si>
  <si>
    <t>No.</t>
  </si>
  <si>
    <t>College</t>
  </si>
  <si>
    <t>Ht.</t>
  </si>
  <si>
    <t>Univ. Nevada Las Vegas</t>
  </si>
  <si>
    <t>Louisiana Tech</t>
  </si>
  <si>
    <t>Baylor Univ.</t>
  </si>
  <si>
    <t>Stephen F. Austin</t>
  </si>
  <si>
    <t>5'8"</t>
  </si>
  <si>
    <t>5'9"</t>
  </si>
  <si>
    <t>5'7"</t>
  </si>
  <si>
    <t>5'11"</t>
  </si>
  <si>
    <t>McNeese State Univ.</t>
  </si>
  <si>
    <t>5'10"</t>
  </si>
  <si>
    <t>Savannah State College</t>
  </si>
  <si>
    <t>Grambling State Univ.</t>
  </si>
  <si>
    <t xml:space="preserve"> X 240</t>
  </si>
  <si>
    <t xml:space="preserve"> X 25</t>
  </si>
  <si>
    <t>6'2"</t>
  </si>
  <si>
    <t>Penn State Univ.</t>
  </si>
  <si>
    <t>North Carolina Univ.</t>
  </si>
  <si>
    <t>Angel Adjustments &amp; Why:</t>
  </si>
  <si>
    <t xml:space="preserve">  End of 1979-1980 League stats show Belinda Jones with only 413 minutes played giving her an Eff Rating of 1.668</t>
  </si>
  <si>
    <t xml:space="preserve">      The best player in the league is only 1.133.  Jones minutes are off by 830.  This is based on a form I found that</t>
  </si>
  <si>
    <t xml:space="preserve">      showed Jones' final Eff Rating for 79-80 was .557 - an improvement from .533 in 78-79.</t>
  </si>
  <si>
    <t xml:space="preserve">    To get Jones to .557 an additional 830 minutes was added, but where would these minutes comes from because </t>
  </si>
  <si>
    <t xml:space="preserve">      everybody else's numbers added to the needed 7,920.</t>
  </si>
  <si>
    <t xml:space="preserve">   As I looked I saw that many of the Angel regulars had the highest drops in Eff. Rating, therefore showing their </t>
  </si>
  <si>
    <t xml:space="preserve">       minutes were inflated.  In order to get everyone into an approximate range of correct minutes the following changes took place:</t>
  </si>
  <si>
    <t>Auhlenbacher</t>
  </si>
  <si>
    <t>minutes decreased</t>
  </si>
  <si>
    <t>Candler</t>
  </si>
  <si>
    <t>Chapman</t>
  </si>
  <si>
    <t>Johnson</t>
  </si>
  <si>
    <t>Kenlaw</t>
  </si>
  <si>
    <t>TOTAL</t>
  </si>
  <si>
    <t xml:space="preserve">    I believe these numbers are closer to being accurate than the League 1979-80 final stats, because of Jones.</t>
  </si>
  <si>
    <t>Abilene Christian Univ.</t>
  </si>
  <si>
    <t>Valdosta State</t>
  </si>
  <si>
    <t>5'3"</t>
  </si>
  <si>
    <t xml:space="preserve"> 2 pts</t>
  </si>
  <si>
    <t xml:space="preserve"> 3 pts</t>
  </si>
  <si>
    <t xml:space="preserve"> FTs</t>
  </si>
  <si>
    <t>Stewart, Lucia Harris</t>
  </si>
  <si>
    <t>1979 - 1980  Player Stats</t>
  </si>
  <si>
    <t>Game totals = 3,220</t>
  </si>
  <si>
    <t>1979 - 1980  Playoff Stats</t>
  </si>
  <si>
    <t>Game totals = 267</t>
  </si>
  <si>
    <t>Delta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</si>
</sst>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6"/>
      <name val="Arial"/>
      <family val="2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164" fontId="2" fillId="2" borderId="0" xfId="0" applyNumberFormat="1" applyFont="1" applyFill="1"/>
    <xf numFmtId="2" fontId="2" fillId="2" borderId="0" xfId="0" applyNumberFormat="1" applyFont="1" applyFill="1"/>
    <xf numFmtId="165" fontId="2" fillId="2" borderId="0" xfId="0" applyNumberFormat="1" applyFont="1" applyFill="1"/>
    <xf numFmtId="0" fontId="2" fillId="2" borderId="0" xfId="0" applyFont="1" applyFill="1"/>
    <xf numFmtId="166" fontId="2" fillId="2" borderId="0" xfId="0" applyNumberFormat="1" applyFont="1" applyFill="1"/>
    <xf numFmtId="0" fontId="3" fillId="3" borderId="0" xfId="0" applyFont="1" applyFill="1" applyAlignment="1">
      <alignment horizontal="center"/>
    </xf>
    <xf numFmtId="0" fontId="1" fillId="3" borderId="0" xfId="0" applyFont="1" applyFill="1"/>
    <xf numFmtId="166" fontId="1" fillId="3" borderId="0" xfId="0" applyNumberFormat="1" applyFont="1" applyFill="1"/>
    <xf numFmtId="0" fontId="10" fillId="0" borderId="0" xfId="0" applyFont="1"/>
    <xf numFmtId="0" fontId="2" fillId="2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164" fontId="5" fillId="0" borderId="0" xfId="0" applyNumberFormat="1" applyFont="1"/>
    <xf numFmtId="164" fontId="5" fillId="0" borderId="0" xfId="1" applyNumberFormat="1" applyFont="1"/>
    <xf numFmtId="2" fontId="5" fillId="0" borderId="0" xfId="0" applyNumberFormat="1" applyFont="1"/>
    <xf numFmtId="165" fontId="5" fillId="0" borderId="0" xfId="0" applyNumberFormat="1" applyFont="1"/>
    <xf numFmtId="0" fontId="5" fillId="3" borderId="0" xfId="0" applyFont="1" applyFill="1"/>
    <xf numFmtId="166" fontId="5" fillId="0" borderId="0" xfId="0" applyNumberFormat="1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66" fontId="9" fillId="0" borderId="0" xfId="0" applyNumberFormat="1" applyFont="1" applyAlignment="1">
      <alignment horizontal="left"/>
    </xf>
    <xf numFmtId="166" fontId="7" fillId="0" borderId="0" xfId="0" applyNumberFormat="1" applyFont="1" applyAlignment="1">
      <alignment horizontal="center"/>
    </xf>
    <xf numFmtId="0" fontId="13" fillId="4" borderId="0" xfId="0" applyFont="1" applyFill="1"/>
    <xf numFmtId="0" fontId="1" fillId="4" borderId="0" xfId="0" applyFont="1" applyFill="1"/>
    <xf numFmtId="0" fontId="14" fillId="0" borderId="0" xfId="0" applyFont="1"/>
    <xf numFmtId="164" fontId="5" fillId="0" borderId="0" xfId="1" applyNumberFormat="1" applyFont="1" applyAlignment="1">
      <alignment horizontal="right"/>
    </xf>
    <xf numFmtId="0" fontId="6" fillId="5" borderId="0" xfId="0" applyFont="1" applyFill="1" applyAlignment="1">
      <alignment horizontal="center"/>
    </xf>
    <xf numFmtId="0" fontId="15" fillId="0" borderId="0" xfId="0" applyFont="1"/>
    <xf numFmtId="0" fontId="5" fillId="6" borderId="0" xfId="0" applyFont="1" applyFill="1" applyAlignment="1">
      <alignment horizontal="center"/>
    </xf>
    <xf numFmtId="0" fontId="5" fillId="6" borderId="0" xfId="0" applyFont="1" applyFill="1"/>
    <xf numFmtId="0" fontId="6" fillId="6" borderId="0" xfId="0" applyFont="1" applyFill="1" applyAlignment="1">
      <alignment horizontal="center"/>
    </xf>
    <xf numFmtId="164" fontId="5" fillId="6" borderId="0" xfId="0" applyNumberFormat="1" applyFont="1" applyFill="1"/>
    <xf numFmtId="2" fontId="5" fillId="6" borderId="0" xfId="0" applyNumberFormat="1" applyFont="1" applyFill="1"/>
    <xf numFmtId="165" fontId="5" fillId="6" borderId="0" xfId="0" applyNumberFormat="1" applyFont="1" applyFill="1"/>
    <xf numFmtId="166" fontId="5" fillId="6" borderId="0" xfId="0" applyNumberFormat="1" applyFont="1" applyFill="1"/>
    <xf numFmtId="0" fontId="6" fillId="7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FF722-F00D-4383-9C2E-7BEBA57A9699}">
  <sheetPr>
    <pageSetUpPr fitToPage="1"/>
  </sheetPr>
  <dimension ref="A1:AN60"/>
  <sheetViews>
    <sheetView tabSelected="1" workbookViewId="0"/>
  </sheetViews>
  <sheetFormatPr defaultRowHeight="14.4" x14ac:dyDescent="0.3"/>
  <cols>
    <col min="1" max="1" width="7.77734375" customWidth="1"/>
    <col min="2" max="2" width="13.44140625" customWidth="1"/>
    <col min="3" max="3" width="15.77734375" customWidth="1"/>
    <col min="4" max="4" width="4.5546875" customWidth="1"/>
    <col min="5" max="5" width="5.44140625" customWidth="1"/>
    <col min="6" max="6" width="7.21875" customWidth="1"/>
    <col min="7" max="7" width="6.77734375" customWidth="1"/>
    <col min="8" max="9" width="9" bestFit="1" customWidth="1"/>
    <col min="10" max="10" width="6.5546875" customWidth="1"/>
    <col min="11" max="11" width="1.5546875" customWidth="1"/>
    <col min="12" max="12" width="6.5546875" customWidth="1"/>
    <col min="13" max="13" width="7.44140625" customWidth="1"/>
    <col min="14" max="14" width="1.44140625" customWidth="1"/>
    <col min="15" max="15" width="6.21875" customWidth="1"/>
    <col min="16" max="16" width="6.77734375" customWidth="1"/>
    <col min="17" max="17" width="6.44140625" customWidth="1"/>
    <col min="18" max="18" width="1.44140625" customWidth="1"/>
    <col min="19" max="19" width="7.21875" customWidth="1"/>
    <col min="20" max="20" width="8" customWidth="1"/>
    <col min="21" max="21" width="7.5546875" customWidth="1"/>
    <col min="22" max="22" width="8.44140625" customWidth="1"/>
    <col min="23" max="23" width="1.5546875" customWidth="1"/>
    <col min="24" max="24" width="6" customWidth="1"/>
    <col min="25" max="25" width="7.5546875" customWidth="1"/>
    <col min="26" max="26" width="1.44140625" customWidth="1"/>
    <col min="27" max="27" width="5.44140625" customWidth="1"/>
    <col min="28" max="28" width="7.77734375" customWidth="1"/>
    <col min="29" max="29" width="1.5546875" customWidth="1"/>
    <col min="30" max="31" width="5.44140625" customWidth="1"/>
    <col min="32" max="32" width="6.44140625" customWidth="1"/>
    <col min="33" max="33" width="5.5546875" customWidth="1"/>
    <col min="34" max="34" width="1.44140625" customWidth="1"/>
    <col min="35" max="35" width="7.33203125" customWidth="1"/>
    <col min="36" max="36" width="7" customWidth="1"/>
    <col min="37" max="37" width="7.21875" customWidth="1"/>
    <col min="38" max="38" width="1.5546875" customWidth="1"/>
    <col min="39" max="39" width="18.21875" customWidth="1"/>
    <col min="40" max="40" width="5.77734375" customWidth="1"/>
  </cols>
  <sheetData>
    <row r="1" spans="1:40" ht="21" x14ac:dyDescent="0.4">
      <c r="A1" s="45" t="s">
        <v>0</v>
      </c>
      <c r="B1" s="1"/>
      <c r="C1" s="1"/>
      <c r="D1" s="1"/>
      <c r="E1" s="45" t="s">
        <v>89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3">
      <c r="A2" s="1"/>
      <c r="B2" s="4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6.95" customHeight="1" x14ac:dyDescent="0.3">
      <c r="A4" s="2" t="s">
        <v>37</v>
      </c>
      <c r="B4" s="3" t="s">
        <v>1</v>
      </c>
      <c r="C4" s="3" t="s">
        <v>2</v>
      </c>
      <c r="D4" s="3" t="s">
        <v>46</v>
      </c>
      <c r="E4" s="3" t="s">
        <v>3</v>
      </c>
      <c r="F4" s="3" t="s">
        <v>4</v>
      </c>
      <c r="G4" s="3" t="s">
        <v>38</v>
      </c>
      <c r="H4" s="3" t="s">
        <v>5</v>
      </c>
      <c r="I4" s="3" t="s">
        <v>6</v>
      </c>
      <c r="J4" s="3" t="s">
        <v>7</v>
      </c>
      <c r="K4" s="24"/>
      <c r="L4" s="3" t="s">
        <v>8</v>
      </c>
      <c r="M4" s="3" t="s">
        <v>39</v>
      </c>
      <c r="N4" s="24"/>
      <c r="O4" s="3" t="s">
        <v>9</v>
      </c>
      <c r="P4" s="3" t="s">
        <v>10</v>
      </c>
      <c r="Q4" s="3" t="s">
        <v>11</v>
      </c>
      <c r="R4" s="24"/>
      <c r="S4" s="3" t="s">
        <v>12</v>
      </c>
      <c r="T4" s="3" t="s">
        <v>13</v>
      </c>
      <c r="U4" s="3" t="s">
        <v>14</v>
      </c>
      <c r="V4" s="3" t="s">
        <v>15</v>
      </c>
      <c r="W4" s="24"/>
      <c r="X4" s="3" t="s">
        <v>16</v>
      </c>
      <c r="Y4" s="3" t="s">
        <v>17</v>
      </c>
      <c r="Z4" s="24"/>
      <c r="AA4" s="3" t="s">
        <v>18</v>
      </c>
      <c r="AB4" s="3" t="s">
        <v>19</v>
      </c>
      <c r="AC4" s="24"/>
      <c r="AD4" s="3" t="s">
        <v>20</v>
      </c>
      <c r="AE4" s="3" t="s">
        <v>21</v>
      </c>
      <c r="AF4" s="3" t="s">
        <v>22</v>
      </c>
      <c r="AG4" s="3" t="s">
        <v>23</v>
      </c>
      <c r="AH4" s="24"/>
      <c r="AI4" s="3" t="s">
        <v>24</v>
      </c>
      <c r="AJ4" s="3" t="s">
        <v>25</v>
      </c>
      <c r="AK4" s="3" t="s">
        <v>26</v>
      </c>
      <c r="AL4" s="3"/>
      <c r="AM4" s="3" t="s">
        <v>47</v>
      </c>
      <c r="AN4" s="4" t="s">
        <v>48</v>
      </c>
    </row>
    <row r="5" spans="1:40" ht="16.95" customHeight="1" x14ac:dyDescent="0.3">
      <c r="A5" s="15" t="s">
        <v>40</v>
      </c>
      <c r="B5" s="5" t="s">
        <v>27</v>
      </c>
      <c r="C5" s="5" t="s">
        <v>28</v>
      </c>
      <c r="D5" s="6">
        <v>11</v>
      </c>
      <c r="E5" s="5">
        <v>32</v>
      </c>
      <c r="F5" s="32">
        <f>1148-155</f>
        <v>993</v>
      </c>
      <c r="G5" s="34">
        <f>+F5/E5</f>
        <v>31.03125</v>
      </c>
      <c r="H5" s="5">
        <v>78</v>
      </c>
      <c r="I5" s="5">
        <v>218</v>
      </c>
      <c r="J5" s="35">
        <f>+H5/I5</f>
        <v>0.3577981651376147</v>
      </c>
      <c r="K5" s="36"/>
      <c r="L5" s="5"/>
      <c r="M5" s="5"/>
      <c r="N5" s="36"/>
      <c r="O5" s="5">
        <v>120</v>
      </c>
      <c r="P5" s="5">
        <v>146</v>
      </c>
      <c r="Q5" s="35">
        <f>+O5/P5</f>
        <v>0.82191780821917804</v>
      </c>
      <c r="R5" s="36"/>
      <c r="S5" s="5">
        <v>23</v>
      </c>
      <c r="T5" s="5">
        <v>73</v>
      </c>
      <c r="U5" s="5">
        <f>+S5+T5</f>
        <v>96</v>
      </c>
      <c r="V5" s="34">
        <f>+U5/E5</f>
        <v>3</v>
      </c>
      <c r="W5" s="36"/>
      <c r="X5" s="5">
        <v>147</v>
      </c>
      <c r="Y5" s="34">
        <f>+X5/E5</f>
        <v>4.59375</v>
      </c>
      <c r="Z5" s="36"/>
      <c r="AA5" s="5">
        <v>90</v>
      </c>
      <c r="AB5" s="37">
        <f>+AA5/E5</f>
        <v>2.8125</v>
      </c>
      <c r="AC5" s="36"/>
      <c r="AD5" s="5">
        <v>28</v>
      </c>
      <c r="AE5" s="5">
        <v>141</v>
      </c>
      <c r="AF5" s="34">
        <f>+AE5/E5</f>
        <v>4.40625</v>
      </c>
      <c r="AG5" s="5">
        <v>3</v>
      </c>
      <c r="AH5" s="36"/>
      <c r="AI5" s="5">
        <f>+(H5*2)+(L5*3)+O5</f>
        <v>276</v>
      </c>
      <c r="AJ5" s="34">
        <f>+AI5/E5</f>
        <v>8.625</v>
      </c>
      <c r="AK5" s="35">
        <f>+(AI5+U5+AD5-AE5+(X5*2))/F5</f>
        <v>0.55689828801611274</v>
      </c>
      <c r="AL5" s="35"/>
      <c r="AM5" s="35" t="s">
        <v>51</v>
      </c>
      <c r="AN5" s="5" t="s">
        <v>53</v>
      </c>
    </row>
    <row r="6" spans="1:40" ht="16.95" customHeight="1" x14ac:dyDescent="0.3">
      <c r="A6" s="49" t="s">
        <v>40</v>
      </c>
      <c r="B6" s="50" t="s">
        <v>27</v>
      </c>
      <c r="C6" s="50" t="s">
        <v>29</v>
      </c>
      <c r="D6" s="51">
        <v>24</v>
      </c>
      <c r="E6" s="50">
        <v>33</v>
      </c>
      <c r="F6" s="52">
        <f>1273-150</f>
        <v>1123</v>
      </c>
      <c r="G6" s="53">
        <f t="shared" ref="G6:G17" si="0">+F6/E6</f>
        <v>34.030303030303031</v>
      </c>
      <c r="H6" s="50">
        <v>235</v>
      </c>
      <c r="I6" s="50">
        <v>460</v>
      </c>
      <c r="J6" s="54">
        <f t="shared" ref="J6:J17" si="1">+H6/I6</f>
        <v>0.51086956521739135</v>
      </c>
      <c r="K6" s="50"/>
      <c r="L6" s="50"/>
      <c r="M6" s="50"/>
      <c r="N6" s="50"/>
      <c r="O6" s="50">
        <v>174</v>
      </c>
      <c r="P6" s="50">
        <v>239</v>
      </c>
      <c r="Q6" s="54">
        <f t="shared" ref="Q6:Q17" si="2">+O6/P6</f>
        <v>0.72803347280334729</v>
      </c>
      <c r="R6" s="50"/>
      <c r="S6" s="50">
        <v>121</v>
      </c>
      <c r="T6" s="50">
        <v>180</v>
      </c>
      <c r="U6" s="50">
        <f t="shared" ref="U6:U17" si="3">+S6+T6</f>
        <v>301</v>
      </c>
      <c r="V6" s="53">
        <f t="shared" ref="V6:V17" si="4">+U6/E6</f>
        <v>9.1212121212121211</v>
      </c>
      <c r="W6" s="50"/>
      <c r="X6" s="50">
        <v>39</v>
      </c>
      <c r="Y6" s="53">
        <f t="shared" ref="Y6:Y17" si="5">+X6/E6</f>
        <v>1.1818181818181819</v>
      </c>
      <c r="Z6" s="50"/>
      <c r="AA6" s="50">
        <v>90</v>
      </c>
      <c r="AB6" s="55">
        <f t="shared" ref="AB6:AB17" si="6">+AA6/E6</f>
        <v>2.7272727272727271</v>
      </c>
      <c r="AC6" s="50"/>
      <c r="AD6" s="50">
        <v>50</v>
      </c>
      <c r="AE6" s="50">
        <v>76</v>
      </c>
      <c r="AF6" s="53">
        <f t="shared" ref="AF6:AF17" si="7">+AE6/E6</f>
        <v>2.3030303030303032</v>
      </c>
      <c r="AG6" s="50">
        <v>5</v>
      </c>
      <c r="AH6" s="50"/>
      <c r="AI6" s="50">
        <f t="shared" ref="AI6:AI17" si="8">+(H6*2)+(L6*3)+O6</f>
        <v>644</v>
      </c>
      <c r="AJ6" s="53">
        <f t="shared" ref="AJ6:AJ17" si="9">+AI6/E6</f>
        <v>19.515151515151516</v>
      </c>
      <c r="AK6" s="54">
        <f t="shared" ref="AK6:AK17" si="10">+(AI6+U6+AD6-AE6+(X6*2))/F6</f>
        <v>0.88780053428317007</v>
      </c>
      <c r="AL6" s="54"/>
      <c r="AM6" s="54" t="s">
        <v>49</v>
      </c>
      <c r="AN6" s="50" t="s">
        <v>56</v>
      </c>
    </row>
    <row r="7" spans="1:40" ht="16.95" customHeight="1" x14ac:dyDescent="0.3">
      <c r="A7" s="15" t="s">
        <v>40</v>
      </c>
      <c r="B7" s="5" t="s">
        <v>27</v>
      </c>
      <c r="C7" s="5" t="s">
        <v>30</v>
      </c>
      <c r="D7" s="6">
        <v>22</v>
      </c>
      <c r="E7" s="5">
        <v>33</v>
      </c>
      <c r="F7" s="32">
        <f>1078-250</f>
        <v>828</v>
      </c>
      <c r="G7" s="34">
        <f t="shared" si="0"/>
        <v>25.09090909090909</v>
      </c>
      <c r="H7" s="5">
        <v>155</v>
      </c>
      <c r="I7" s="5">
        <v>347</v>
      </c>
      <c r="J7" s="35">
        <f t="shared" si="1"/>
        <v>0.44668587896253603</v>
      </c>
      <c r="K7" s="36"/>
      <c r="L7" s="5"/>
      <c r="M7" s="5"/>
      <c r="N7" s="36"/>
      <c r="O7" s="5">
        <v>143</v>
      </c>
      <c r="P7" s="5">
        <v>188</v>
      </c>
      <c r="Q7" s="35">
        <f t="shared" si="2"/>
        <v>0.76063829787234039</v>
      </c>
      <c r="R7" s="36"/>
      <c r="S7" s="5">
        <v>49</v>
      </c>
      <c r="T7" s="5">
        <v>126</v>
      </c>
      <c r="U7" s="5">
        <f t="shared" si="3"/>
        <v>175</v>
      </c>
      <c r="V7" s="34">
        <f t="shared" si="4"/>
        <v>5.3030303030303028</v>
      </c>
      <c r="W7" s="36"/>
      <c r="X7" s="5">
        <v>64</v>
      </c>
      <c r="Y7" s="34">
        <f t="shared" si="5"/>
        <v>1.9393939393939394</v>
      </c>
      <c r="Z7" s="36"/>
      <c r="AA7" s="5">
        <v>112</v>
      </c>
      <c r="AB7" s="37">
        <f t="shared" si="6"/>
        <v>3.393939393939394</v>
      </c>
      <c r="AC7" s="36"/>
      <c r="AD7" s="5">
        <v>54</v>
      </c>
      <c r="AE7" s="5">
        <v>101</v>
      </c>
      <c r="AF7" s="34">
        <f t="shared" si="7"/>
        <v>3.0606060606060606</v>
      </c>
      <c r="AG7" s="5">
        <v>7</v>
      </c>
      <c r="AH7" s="36"/>
      <c r="AI7" s="5">
        <f t="shared" si="8"/>
        <v>453</v>
      </c>
      <c r="AJ7" s="34">
        <f t="shared" si="9"/>
        <v>13.727272727272727</v>
      </c>
      <c r="AK7" s="35">
        <f t="shared" si="10"/>
        <v>0.856280193236715</v>
      </c>
      <c r="AL7" s="35"/>
      <c r="AM7" s="35" t="s">
        <v>57</v>
      </c>
      <c r="AN7" s="5" t="s">
        <v>56</v>
      </c>
    </row>
    <row r="8" spans="1:40" ht="16.95" customHeight="1" x14ac:dyDescent="0.3">
      <c r="A8" s="49" t="s">
        <v>40</v>
      </c>
      <c r="B8" s="50" t="s">
        <v>27</v>
      </c>
      <c r="C8" s="50" t="s">
        <v>41</v>
      </c>
      <c r="D8" s="51">
        <v>3</v>
      </c>
      <c r="E8" s="50">
        <v>23</v>
      </c>
      <c r="F8" s="52">
        <v>235</v>
      </c>
      <c r="G8" s="53">
        <f t="shared" si="0"/>
        <v>10.217391304347826</v>
      </c>
      <c r="H8" s="50">
        <v>7</v>
      </c>
      <c r="I8" s="50">
        <v>31</v>
      </c>
      <c r="J8" s="54">
        <f t="shared" si="1"/>
        <v>0.22580645161290322</v>
      </c>
      <c r="K8" s="50"/>
      <c r="L8" s="50"/>
      <c r="M8" s="50"/>
      <c r="N8" s="50"/>
      <c r="O8" s="50">
        <v>13</v>
      </c>
      <c r="P8" s="50">
        <v>31</v>
      </c>
      <c r="Q8" s="54">
        <f t="shared" si="2"/>
        <v>0.41935483870967744</v>
      </c>
      <c r="R8" s="50"/>
      <c r="S8" s="50">
        <v>3</v>
      </c>
      <c r="T8" s="50">
        <v>12</v>
      </c>
      <c r="U8" s="50">
        <f t="shared" si="3"/>
        <v>15</v>
      </c>
      <c r="V8" s="53">
        <f t="shared" si="4"/>
        <v>0.65217391304347827</v>
      </c>
      <c r="W8" s="50"/>
      <c r="X8" s="50">
        <v>18</v>
      </c>
      <c r="Y8" s="53">
        <f t="shared" si="5"/>
        <v>0.78260869565217395</v>
      </c>
      <c r="Z8" s="50"/>
      <c r="AA8" s="50">
        <v>22</v>
      </c>
      <c r="AB8" s="55">
        <f t="shared" si="6"/>
        <v>0.95652173913043481</v>
      </c>
      <c r="AC8" s="50"/>
      <c r="AD8" s="50">
        <v>12</v>
      </c>
      <c r="AE8" s="50">
        <v>27</v>
      </c>
      <c r="AF8" s="53">
        <f t="shared" si="7"/>
        <v>1.173913043478261</v>
      </c>
      <c r="AG8" s="50">
        <v>2</v>
      </c>
      <c r="AH8" s="50"/>
      <c r="AI8" s="50">
        <f t="shared" si="8"/>
        <v>27</v>
      </c>
      <c r="AJ8" s="53">
        <f t="shared" si="9"/>
        <v>1.173913043478261</v>
      </c>
      <c r="AK8" s="54">
        <f t="shared" si="10"/>
        <v>0.26808510638297872</v>
      </c>
      <c r="AL8" s="54"/>
      <c r="AM8" s="54" t="s">
        <v>83</v>
      </c>
      <c r="AN8" s="50" t="s">
        <v>84</v>
      </c>
    </row>
    <row r="9" spans="1:40" ht="16.95" customHeight="1" x14ac:dyDescent="0.3">
      <c r="A9" s="15" t="s">
        <v>40</v>
      </c>
      <c r="B9" s="5" t="s">
        <v>27</v>
      </c>
      <c r="C9" s="5" t="s">
        <v>31</v>
      </c>
      <c r="D9" s="6">
        <v>45</v>
      </c>
      <c r="E9" s="5">
        <v>31</v>
      </c>
      <c r="F9" s="32">
        <f>759-150</f>
        <v>609</v>
      </c>
      <c r="G9" s="34">
        <f t="shared" si="0"/>
        <v>19.64516129032258</v>
      </c>
      <c r="H9" s="5">
        <v>101</v>
      </c>
      <c r="I9" s="5">
        <v>232</v>
      </c>
      <c r="J9" s="35">
        <f t="shared" si="1"/>
        <v>0.43534482758620691</v>
      </c>
      <c r="K9" s="36"/>
      <c r="L9" s="5"/>
      <c r="M9" s="5"/>
      <c r="N9" s="36"/>
      <c r="O9" s="5">
        <v>75</v>
      </c>
      <c r="P9" s="5">
        <v>101</v>
      </c>
      <c r="Q9" s="35">
        <f t="shared" si="2"/>
        <v>0.74257425742574257</v>
      </c>
      <c r="R9" s="36"/>
      <c r="S9" s="5">
        <v>57</v>
      </c>
      <c r="T9" s="5">
        <v>94</v>
      </c>
      <c r="U9" s="5">
        <f t="shared" si="3"/>
        <v>151</v>
      </c>
      <c r="V9" s="34">
        <f t="shared" si="4"/>
        <v>4.870967741935484</v>
      </c>
      <c r="W9" s="36"/>
      <c r="X9" s="5">
        <v>23</v>
      </c>
      <c r="Y9" s="34">
        <f t="shared" si="5"/>
        <v>0.74193548387096775</v>
      </c>
      <c r="Z9" s="36"/>
      <c r="AA9" s="5">
        <v>81</v>
      </c>
      <c r="AB9" s="37">
        <f t="shared" si="6"/>
        <v>2.6129032258064515</v>
      </c>
      <c r="AC9" s="36"/>
      <c r="AD9" s="5">
        <v>33</v>
      </c>
      <c r="AE9" s="5">
        <v>71</v>
      </c>
      <c r="AF9" s="34">
        <f t="shared" si="7"/>
        <v>2.2903225806451615</v>
      </c>
      <c r="AG9" s="5">
        <v>14</v>
      </c>
      <c r="AH9" s="36"/>
      <c r="AI9" s="5">
        <f t="shared" si="8"/>
        <v>277</v>
      </c>
      <c r="AJ9" s="34">
        <f t="shared" si="9"/>
        <v>8.935483870967742</v>
      </c>
      <c r="AK9" s="35">
        <f t="shared" si="10"/>
        <v>0.71592775041050905</v>
      </c>
      <c r="AL9" s="35"/>
      <c r="AM9" s="35" t="s">
        <v>52</v>
      </c>
      <c r="AN9" s="5" t="s">
        <v>56</v>
      </c>
    </row>
    <row r="10" spans="1:40" ht="16.95" customHeight="1" x14ac:dyDescent="0.3">
      <c r="A10" s="49" t="s">
        <v>40</v>
      </c>
      <c r="B10" s="50" t="s">
        <v>27</v>
      </c>
      <c r="C10" s="50" t="s">
        <v>32</v>
      </c>
      <c r="D10" s="51">
        <v>23</v>
      </c>
      <c r="E10" s="50">
        <v>33</v>
      </c>
      <c r="F10" s="52">
        <f>416+830</f>
        <v>1246</v>
      </c>
      <c r="G10" s="53">
        <f t="shared" si="0"/>
        <v>37.757575757575758</v>
      </c>
      <c r="H10" s="50">
        <v>140</v>
      </c>
      <c r="I10" s="50">
        <v>379</v>
      </c>
      <c r="J10" s="54">
        <f t="shared" si="1"/>
        <v>0.36939313984168864</v>
      </c>
      <c r="K10" s="50"/>
      <c r="L10" s="50"/>
      <c r="M10" s="50"/>
      <c r="N10" s="50"/>
      <c r="O10" s="50">
        <v>97</v>
      </c>
      <c r="P10" s="50">
        <v>124</v>
      </c>
      <c r="Q10" s="54">
        <f t="shared" si="2"/>
        <v>0.782258064516129</v>
      </c>
      <c r="R10" s="50"/>
      <c r="S10" s="50">
        <v>45</v>
      </c>
      <c r="T10" s="50">
        <v>88</v>
      </c>
      <c r="U10" s="50">
        <f t="shared" si="3"/>
        <v>133</v>
      </c>
      <c r="V10" s="53">
        <f t="shared" si="4"/>
        <v>4.0303030303030303</v>
      </c>
      <c r="W10" s="50"/>
      <c r="X10" s="50">
        <v>122</v>
      </c>
      <c r="Y10" s="53">
        <f t="shared" si="5"/>
        <v>3.6969696969696968</v>
      </c>
      <c r="Z10" s="50"/>
      <c r="AA10" s="50">
        <v>81</v>
      </c>
      <c r="AB10" s="55">
        <f t="shared" si="6"/>
        <v>2.4545454545454546</v>
      </c>
      <c r="AC10" s="50"/>
      <c r="AD10" s="50">
        <v>66</v>
      </c>
      <c r="AE10" s="50">
        <v>126</v>
      </c>
      <c r="AF10" s="53">
        <f t="shared" si="7"/>
        <v>3.8181818181818183</v>
      </c>
      <c r="AG10" s="50">
        <v>5</v>
      </c>
      <c r="AH10" s="50"/>
      <c r="AI10" s="50">
        <f t="shared" si="8"/>
        <v>377</v>
      </c>
      <c r="AJ10" s="53">
        <f t="shared" si="9"/>
        <v>11.424242424242424</v>
      </c>
      <c r="AK10" s="54">
        <f t="shared" si="10"/>
        <v>0.5569823434991974</v>
      </c>
      <c r="AL10" s="54"/>
      <c r="AM10" s="54" t="s">
        <v>50</v>
      </c>
      <c r="AN10" s="50" t="s">
        <v>55</v>
      </c>
    </row>
    <row r="11" spans="1:40" ht="16.95" customHeight="1" x14ac:dyDescent="0.3">
      <c r="A11" s="15" t="s">
        <v>40</v>
      </c>
      <c r="B11" s="5" t="s">
        <v>27</v>
      </c>
      <c r="C11" s="5" t="s">
        <v>33</v>
      </c>
      <c r="D11" s="6">
        <v>40</v>
      </c>
      <c r="E11" s="5">
        <v>33</v>
      </c>
      <c r="F11" s="32">
        <f>846-125</f>
        <v>721</v>
      </c>
      <c r="G11" s="34">
        <f t="shared" si="0"/>
        <v>21.848484848484848</v>
      </c>
      <c r="H11" s="5">
        <v>80</v>
      </c>
      <c r="I11" s="5">
        <v>201</v>
      </c>
      <c r="J11" s="35">
        <f t="shared" si="1"/>
        <v>0.39800995024875624</v>
      </c>
      <c r="K11" s="36"/>
      <c r="L11" s="5"/>
      <c r="M11" s="5"/>
      <c r="N11" s="36"/>
      <c r="O11" s="5">
        <v>72</v>
      </c>
      <c r="P11" s="5">
        <v>127</v>
      </c>
      <c r="Q11" s="35">
        <f t="shared" si="2"/>
        <v>0.56692913385826771</v>
      </c>
      <c r="R11" s="36"/>
      <c r="S11" s="5">
        <v>64</v>
      </c>
      <c r="T11" s="5">
        <v>124</v>
      </c>
      <c r="U11" s="5">
        <f t="shared" si="3"/>
        <v>188</v>
      </c>
      <c r="V11" s="34">
        <f t="shared" si="4"/>
        <v>5.6969696969696972</v>
      </c>
      <c r="W11" s="36"/>
      <c r="X11" s="5">
        <v>15</v>
      </c>
      <c r="Y11" s="34">
        <f t="shared" si="5"/>
        <v>0.45454545454545453</v>
      </c>
      <c r="Z11" s="36"/>
      <c r="AA11" s="5">
        <v>115</v>
      </c>
      <c r="AB11" s="37">
        <f t="shared" si="6"/>
        <v>3.4848484848484849</v>
      </c>
      <c r="AC11" s="36"/>
      <c r="AD11" s="5">
        <v>28</v>
      </c>
      <c r="AE11" s="5">
        <v>37</v>
      </c>
      <c r="AF11" s="34">
        <f t="shared" si="7"/>
        <v>1.1212121212121211</v>
      </c>
      <c r="AG11" s="5">
        <v>5</v>
      </c>
      <c r="AH11" s="36"/>
      <c r="AI11" s="5">
        <f t="shared" si="8"/>
        <v>232</v>
      </c>
      <c r="AJ11" s="34">
        <f t="shared" si="9"/>
        <v>7.0303030303030303</v>
      </c>
      <c r="AK11" s="35">
        <f t="shared" si="10"/>
        <v>0.61165048543689315</v>
      </c>
      <c r="AL11" s="35"/>
      <c r="AM11" s="35" t="s">
        <v>59</v>
      </c>
      <c r="AN11" s="5" t="s">
        <v>58</v>
      </c>
    </row>
    <row r="12" spans="1:40" ht="16.95" customHeight="1" x14ac:dyDescent="0.3">
      <c r="A12" s="49" t="s">
        <v>40</v>
      </c>
      <c r="B12" s="50" t="s">
        <v>27</v>
      </c>
      <c r="C12" s="50" t="s">
        <v>42</v>
      </c>
      <c r="D12" s="51">
        <v>13</v>
      </c>
      <c r="E12" s="50">
        <v>8</v>
      </c>
      <c r="F12" s="52">
        <v>154</v>
      </c>
      <c r="G12" s="53">
        <f t="shared" si="0"/>
        <v>19.25</v>
      </c>
      <c r="H12" s="50">
        <v>12</v>
      </c>
      <c r="I12" s="50">
        <v>41</v>
      </c>
      <c r="J12" s="54">
        <f t="shared" si="1"/>
        <v>0.29268292682926828</v>
      </c>
      <c r="K12" s="50"/>
      <c r="L12" s="50"/>
      <c r="M12" s="50"/>
      <c r="N12" s="50"/>
      <c r="O12" s="50">
        <v>4</v>
      </c>
      <c r="P12" s="50">
        <v>5</v>
      </c>
      <c r="Q12" s="54">
        <f t="shared" si="2"/>
        <v>0.8</v>
      </c>
      <c r="R12" s="50"/>
      <c r="S12" s="50">
        <v>7</v>
      </c>
      <c r="T12" s="50">
        <v>16</v>
      </c>
      <c r="U12" s="50">
        <f t="shared" si="3"/>
        <v>23</v>
      </c>
      <c r="V12" s="53">
        <f t="shared" si="4"/>
        <v>2.875</v>
      </c>
      <c r="W12" s="50"/>
      <c r="X12" s="50">
        <v>32</v>
      </c>
      <c r="Y12" s="53">
        <f t="shared" si="5"/>
        <v>4</v>
      </c>
      <c r="Z12" s="50"/>
      <c r="AA12" s="50">
        <v>5</v>
      </c>
      <c r="AB12" s="55">
        <f t="shared" si="6"/>
        <v>0.625</v>
      </c>
      <c r="AC12" s="50"/>
      <c r="AD12" s="50">
        <v>17</v>
      </c>
      <c r="AE12" s="50">
        <v>23</v>
      </c>
      <c r="AF12" s="53">
        <f t="shared" si="7"/>
        <v>2.875</v>
      </c>
      <c r="AG12" s="50"/>
      <c r="AH12" s="50"/>
      <c r="AI12" s="50">
        <f t="shared" si="8"/>
        <v>28</v>
      </c>
      <c r="AJ12" s="53">
        <f t="shared" si="9"/>
        <v>3.5</v>
      </c>
      <c r="AK12" s="54">
        <f t="shared" si="10"/>
        <v>0.70779220779220775</v>
      </c>
      <c r="AL12" s="54"/>
      <c r="AM12" s="54" t="s">
        <v>64</v>
      </c>
      <c r="AN12" s="50" t="s">
        <v>55</v>
      </c>
    </row>
    <row r="13" spans="1:40" ht="16.95" customHeight="1" x14ac:dyDescent="0.3">
      <c r="A13" s="15" t="s">
        <v>40</v>
      </c>
      <c r="B13" s="5" t="s">
        <v>27</v>
      </c>
      <c r="C13" s="5" t="s">
        <v>43</v>
      </c>
      <c r="D13" s="6">
        <v>33</v>
      </c>
      <c r="E13" s="5">
        <v>2</v>
      </c>
      <c r="F13" s="32">
        <v>43</v>
      </c>
      <c r="G13" s="34">
        <f t="shared" si="0"/>
        <v>21.5</v>
      </c>
      <c r="H13" s="5">
        <v>9</v>
      </c>
      <c r="I13" s="5">
        <v>16</v>
      </c>
      <c r="J13" s="35">
        <f t="shared" si="1"/>
        <v>0.5625</v>
      </c>
      <c r="K13" s="36"/>
      <c r="L13" s="5"/>
      <c r="M13" s="5"/>
      <c r="N13" s="36"/>
      <c r="O13" s="5">
        <v>6</v>
      </c>
      <c r="P13" s="5">
        <v>8</v>
      </c>
      <c r="Q13" s="35">
        <f t="shared" si="2"/>
        <v>0.75</v>
      </c>
      <c r="R13" s="36"/>
      <c r="S13" s="5">
        <v>0</v>
      </c>
      <c r="T13" s="5">
        <v>4</v>
      </c>
      <c r="U13" s="5">
        <f t="shared" si="3"/>
        <v>4</v>
      </c>
      <c r="V13" s="34">
        <f t="shared" si="4"/>
        <v>2</v>
      </c>
      <c r="W13" s="36"/>
      <c r="X13" s="5">
        <v>5</v>
      </c>
      <c r="Y13" s="34">
        <f t="shared" si="5"/>
        <v>2.5</v>
      </c>
      <c r="Z13" s="36"/>
      <c r="AA13" s="5">
        <v>7</v>
      </c>
      <c r="AB13" s="37">
        <f t="shared" si="6"/>
        <v>3.5</v>
      </c>
      <c r="AC13" s="36"/>
      <c r="AD13" s="5">
        <v>2</v>
      </c>
      <c r="AE13" s="5">
        <v>4</v>
      </c>
      <c r="AF13" s="34">
        <f t="shared" si="7"/>
        <v>2</v>
      </c>
      <c r="AG13" s="5">
        <v>1</v>
      </c>
      <c r="AH13" s="36"/>
      <c r="AI13" s="5">
        <f t="shared" si="8"/>
        <v>24</v>
      </c>
      <c r="AJ13" s="34">
        <f t="shared" si="9"/>
        <v>12</v>
      </c>
      <c r="AK13" s="35">
        <f t="shared" si="10"/>
        <v>0.83720930232558144</v>
      </c>
      <c r="AL13" s="35"/>
      <c r="AM13" s="35" t="s">
        <v>65</v>
      </c>
      <c r="AN13" s="5" t="s">
        <v>53</v>
      </c>
    </row>
    <row r="14" spans="1:40" ht="16.95" customHeight="1" x14ac:dyDescent="0.3">
      <c r="A14" s="49" t="s">
        <v>40</v>
      </c>
      <c r="B14" s="50" t="s">
        <v>27</v>
      </c>
      <c r="C14" s="50" t="s">
        <v>34</v>
      </c>
      <c r="D14" s="51">
        <v>10</v>
      </c>
      <c r="E14" s="50">
        <v>33</v>
      </c>
      <c r="F14" s="52">
        <v>1208</v>
      </c>
      <c r="G14" s="53">
        <f t="shared" si="0"/>
        <v>36.606060606060609</v>
      </c>
      <c r="H14" s="50">
        <v>243</v>
      </c>
      <c r="I14" s="50">
        <v>551</v>
      </c>
      <c r="J14" s="54">
        <f t="shared" si="1"/>
        <v>0.44101633393829404</v>
      </c>
      <c r="K14" s="50"/>
      <c r="L14" s="50"/>
      <c r="M14" s="50"/>
      <c r="N14" s="50"/>
      <c r="O14" s="50">
        <v>187</v>
      </c>
      <c r="P14" s="50">
        <v>280</v>
      </c>
      <c r="Q14" s="54">
        <f t="shared" si="2"/>
        <v>0.66785714285714282</v>
      </c>
      <c r="R14" s="50"/>
      <c r="S14" s="50">
        <v>139</v>
      </c>
      <c r="T14" s="50">
        <v>228</v>
      </c>
      <c r="U14" s="50">
        <f t="shared" si="3"/>
        <v>367</v>
      </c>
      <c r="V14" s="53">
        <f t="shared" si="4"/>
        <v>11.121212121212121</v>
      </c>
      <c r="W14" s="50"/>
      <c r="X14" s="50">
        <v>36</v>
      </c>
      <c r="Y14" s="53">
        <f t="shared" si="5"/>
        <v>1.0909090909090908</v>
      </c>
      <c r="Z14" s="50"/>
      <c r="AA14" s="50">
        <v>113</v>
      </c>
      <c r="AB14" s="55">
        <f t="shared" si="6"/>
        <v>3.4242424242424243</v>
      </c>
      <c r="AC14" s="50"/>
      <c r="AD14" s="50">
        <v>76</v>
      </c>
      <c r="AE14" s="50">
        <v>92</v>
      </c>
      <c r="AF14" s="53">
        <f t="shared" si="7"/>
        <v>2.7878787878787881</v>
      </c>
      <c r="AG14" s="50">
        <v>9</v>
      </c>
      <c r="AH14" s="50"/>
      <c r="AI14" s="50">
        <f t="shared" si="8"/>
        <v>673</v>
      </c>
      <c r="AJ14" s="53">
        <f t="shared" si="9"/>
        <v>20.393939393939394</v>
      </c>
      <c r="AK14" s="54">
        <f t="shared" si="10"/>
        <v>0.9072847682119205</v>
      </c>
      <c r="AL14" s="54"/>
      <c r="AM14" s="54" t="s">
        <v>60</v>
      </c>
      <c r="AN14" s="50" t="s">
        <v>56</v>
      </c>
    </row>
    <row r="15" spans="1:40" ht="16.95" customHeight="1" x14ac:dyDescent="0.3">
      <c r="A15" s="15" t="s">
        <v>40</v>
      </c>
      <c r="B15" s="5" t="s">
        <v>27</v>
      </c>
      <c r="C15" s="5" t="s">
        <v>44</v>
      </c>
      <c r="D15" s="6">
        <v>25</v>
      </c>
      <c r="E15" s="5">
        <v>6</v>
      </c>
      <c r="F15" s="32">
        <v>36</v>
      </c>
      <c r="G15" s="34">
        <f t="shared" ref="G15:G16" si="11">+F15/E15</f>
        <v>6</v>
      </c>
      <c r="H15" s="5">
        <v>4</v>
      </c>
      <c r="I15" s="5">
        <v>14</v>
      </c>
      <c r="J15" s="35">
        <f t="shared" ref="J15:J16" si="12">+H15/I15</f>
        <v>0.2857142857142857</v>
      </c>
      <c r="K15" s="36"/>
      <c r="L15" s="5"/>
      <c r="M15" s="5"/>
      <c r="N15" s="36"/>
      <c r="O15" s="5">
        <v>2</v>
      </c>
      <c r="P15" s="5">
        <v>4</v>
      </c>
      <c r="Q15" s="35">
        <f t="shared" ref="Q15:Q16" si="13">+O15/P15</f>
        <v>0.5</v>
      </c>
      <c r="R15" s="36"/>
      <c r="S15" s="5">
        <v>5</v>
      </c>
      <c r="T15" s="5">
        <v>6</v>
      </c>
      <c r="U15" s="5">
        <f t="shared" ref="U15:U16" si="14">+S15+T15</f>
        <v>11</v>
      </c>
      <c r="V15" s="34">
        <f t="shared" ref="V15:V16" si="15">+U15/E15</f>
        <v>1.8333333333333333</v>
      </c>
      <c r="W15" s="36"/>
      <c r="X15" s="5">
        <v>0</v>
      </c>
      <c r="Y15" s="34">
        <f t="shared" ref="Y15:Y16" si="16">+X15/E15</f>
        <v>0</v>
      </c>
      <c r="Z15" s="36"/>
      <c r="AA15" s="5">
        <v>8</v>
      </c>
      <c r="AB15" s="37">
        <f t="shared" ref="AB15:AB16" si="17">+AA15/E15</f>
        <v>1.3333333333333333</v>
      </c>
      <c r="AC15" s="36"/>
      <c r="AD15" s="5">
        <v>2</v>
      </c>
      <c r="AE15" s="5">
        <v>1</v>
      </c>
      <c r="AF15" s="34">
        <f t="shared" ref="AF15:AF16" si="18">+AE15/E15</f>
        <v>0.16666666666666666</v>
      </c>
      <c r="AG15" s="5">
        <v>1</v>
      </c>
      <c r="AH15" s="36"/>
      <c r="AI15" s="5">
        <f t="shared" ref="AI15:AI16" si="19">+(H15*2)+(L15*3)+O15</f>
        <v>10</v>
      </c>
      <c r="AJ15" s="34">
        <f t="shared" ref="AJ15:AJ16" si="20">+AI15/E15</f>
        <v>1.6666666666666667</v>
      </c>
      <c r="AK15" s="35">
        <f t="shared" ref="AK15:AK16" si="21">+(AI15+U15+AD15-AE15+(X15*2))/F15</f>
        <v>0.61111111111111116</v>
      </c>
      <c r="AL15" s="35"/>
      <c r="AM15" s="35" t="s">
        <v>82</v>
      </c>
      <c r="AN15" s="5" t="s">
        <v>63</v>
      </c>
    </row>
    <row r="16" spans="1:40" ht="16.95" customHeight="1" x14ac:dyDescent="0.3">
      <c r="A16" s="49" t="s">
        <v>40</v>
      </c>
      <c r="B16" s="50" t="s">
        <v>27</v>
      </c>
      <c r="C16" s="50" t="s">
        <v>88</v>
      </c>
      <c r="D16" s="56"/>
      <c r="E16" s="50">
        <v>2</v>
      </c>
      <c r="F16" s="52">
        <v>11</v>
      </c>
      <c r="G16" s="53">
        <f t="shared" si="11"/>
        <v>5.5</v>
      </c>
      <c r="H16" s="50">
        <v>0</v>
      </c>
      <c r="I16" s="50">
        <v>3</v>
      </c>
      <c r="J16" s="54">
        <f t="shared" si="12"/>
        <v>0</v>
      </c>
      <c r="K16" s="50"/>
      <c r="L16" s="50"/>
      <c r="M16" s="50"/>
      <c r="N16" s="50"/>
      <c r="O16" s="50">
        <v>3</v>
      </c>
      <c r="P16" s="50">
        <v>4</v>
      </c>
      <c r="Q16" s="54">
        <f t="shared" si="13"/>
        <v>0.75</v>
      </c>
      <c r="R16" s="50"/>
      <c r="S16" s="50">
        <v>1</v>
      </c>
      <c r="T16" s="50">
        <v>0</v>
      </c>
      <c r="U16" s="50">
        <f t="shared" si="14"/>
        <v>1</v>
      </c>
      <c r="V16" s="53">
        <f t="shared" si="15"/>
        <v>0.5</v>
      </c>
      <c r="W16" s="50"/>
      <c r="X16" s="50">
        <v>0</v>
      </c>
      <c r="Y16" s="53">
        <f t="shared" si="16"/>
        <v>0</v>
      </c>
      <c r="Z16" s="50"/>
      <c r="AA16" s="50">
        <v>2</v>
      </c>
      <c r="AB16" s="55">
        <f t="shared" si="17"/>
        <v>1</v>
      </c>
      <c r="AC16" s="50"/>
      <c r="AD16" s="50">
        <v>0</v>
      </c>
      <c r="AE16" s="50">
        <v>2</v>
      </c>
      <c r="AF16" s="53">
        <f t="shared" si="18"/>
        <v>1</v>
      </c>
      <c r="AG16" s="50"/>
      <c r="AH16" s="50"/>
      <c r="AI16" s="50">
        <f t="shared" si="19"/>
        <v>3</v>
      </c>
      <c r="AJ16" s="53">
        <f t="shared" si="20"/>
        <v>1.5</v>
      </c>
      <c r="AK16" s="54">
        <f t="shared" si="21"/>
        <v>0.18181818181818182</v>
      </c>
      <c r="AL16" s="54"/>
      <c r="AM16" s="54" t="s">
        <v>93</v>
      </c>
      <c r="AN16" s="50" t="s">
        <v>63</v>
      </c>
    </row>
    <row r="17" spans="1:40" ht="16.95" customHeight="1" x14ac:dyDescent="0.3">
      <c r="A17" s="15" t="s">
        <v>40</v>
      </c>
      <c r="B17" s="5" t="s">
        <v>27</v>
      </c>
      <c r="C17" s="5" t="s">
        <v>35</v>
      </c>
      <c r="D17" s="6">
        <v>15</v>
      </c>
      <c r="E17" s="5">
        <v>30</v>
      </c>
      <c r="F17" s="32">
        <v>713</v>
      </c>
      <c r="G17" s="34">
        <f t="shared" si="0"/>
        <v>23.766666666666666</v>
      </c>
      <c r="H17" s="5">
        <v>70</v>
      </c>
      <c r="I17" s="5">
        <v>175</v>
      </c>
      <c r="J17" s="35">
        <f t="shared" si="1"/>
        <v>0.4</v>
      </c>
      <c r="K17" s="36"/>
      <c r="L17" s="5"/>
      <c r="M17" s="5"/>
      <c r="N17" s="36"/>
      <c r="O17" s="5">
        <v>56</v>
      </c>
      <c r="P17" s="5">
        <v>89</v>
      </c>
      <c r="Q17" s="35">
        <f t="shared" si="2"/>
        <v>0.6292134831460674</v>
      </c>
      <c r="R17" s="36"/>
      <c r="S17" s="5">
        <v>23</v>
      </c>
      <c r="T17" s="5">
        <v>45</v>
      </c>
      <c r="U17" s="5">
        <f t="shared" si="3"/>
        <v>68</v>
      </c>
      <c r="V17" s="34">
        <f t="shared" si="4"/>
        <v>2.2666666666666666</v>
      </c>
      <c r="W17" s="36"/>
      <c r="X17" s="5">
        <v>60</v>
      </c>
      <c r="Y17" s="34">
        <f t="shared" si="5"/>
        <v>2</v>
      </c>
      <c r="Z17" s="36"/>
      <c r="AA17" s="5">
        <v>49</v>
      </c>
      <c r="AB17" s="37">
        <f t="shared" si="6"/>
        <v>1.6333333333333333</v>
      </c>
      <c r="AC17" s="36"/>
      <c r="AD17" s="5">
        <v>59</v>
      </c>
      <c r="AE17" s="5">
        <v>81</v>
      </c>
      <c r="AF17" s="34">
        <f t="shared" si="7"/>
        <v>2.7</v>
      </c>
      <c r="AG17" s="5">
        <v>2</v>
      </c>
      <c r="AH17" s="36"/>
      <c r="AI17" s="5">
        <f t="shared" si="8"/>
        <v>196</v>
      </c>
      <c r="AJ17" s="34">
        <f t="shared" si="9"/>
        <v>6.5333333333333332</v>
      </c>
      <c r="AK17" s="35">
        <f t="shared" si="10"/>
        <v>0.50771388499298742</v>
      </c>
      <c r="AL17" s="35"/>
      <c r="AM17" s="35" t="s">
        <v>60</v>
      </c>
      <c r="AN17" s="5" t="s">
        <v>54</v>
      </c>
    </row>
    <row r="18" spans="1:40" x14ac:dyDescent="0.3">
      <c r="A18" s="1"/>
      <c r="B18" s="5"/>
      <c r="C18" s="1"/>
      <c r="D18" s="1"/>
      <c r="E18" s="1"/>
      <c r="F18" s="8" t="s">
        <v>45</v>
      </c>
      <c r="G18" s="1" t="s">
        <v>36</v>
      </c>
      <c r="H18" s="1" t="s">
        <v>36</v>
      </c>
      <c r="I18" s="1" t="s">
        <v>36</v>
      </c>
      <c r="J18" s="1" t="s">
        <v>36</v>
      </c>
      <c r="K18" s="25"/>
      <c r="L18" s="1" t="s">
        <v>36</v>
      </c>
      <c r="M18" s="1" t="s">
        <v>36</v>
      </c>
      <c r="N18" s="25"/>
      <c r="O18" s="1" t="s">
        <v>36</v>
      </c>
      <c r="P18" s="1" t="s">
        <v>36</v>
      </c>
      <c r="Q18" s="1" t="s">
        <v>36</v>
      </c>
      <c r="R18" s="25"/>
      <c r="S18" s="1" t="s">
        <v>36</v>
      </c>
      <c r="T18" s="1" t="s">
        <v>36</v>
      </c>
      <c r="U18" s="1" t="s">
        <v>36</v>
      </c>
      <c r="V18" s="1" t="s">
        <v>36</v>
      </c>
      <c r="W18" s="25"/>
      <c r="X18" s="1" t="s">
        <v>36</v>
      </c>
      <c r="Y18" s="1" t="s">
        <v>36</v>
      </c>
      <c r="Z18" s="25"/>
      <c r="AA18" s="1" t="s">
        <v>36</v>
      </c>
      <c r="AB18" s="10" t="s">
        <v>36</v>
      </c>
      <c r="AC18" s="26"/>
      <c r="AD18" s="1" t="s">
        <v>36</v>
      </c>
      <c r="AE18" s="1" t="s">
        <v>36</v>
      </c>
      <c r="AF18" s="1" t="s">
        <v>36</v>
      </c>
      <c r="AG18" s="1" t="s">
        <v>36</v>
      </c>
      <c r="AH18" s="25"/>
      <c r="AI18" s="1" t="s">
        <v>36</v>
      </c>
      <c r="AJ18" s="1" t="s">
        <v>36</v>
      </c>
      <c r="AK18" s="9" t="s">
        <v>36</v>
      </c>
      <c r="AL18" s="9"/>
      <c r="AM18" s="35"/>
      <c r="AN18" s="5"/>
    </row>
    <row r="19" spans="1:40" x14ac:dyDescent="0.3">
      <c r="A19" s="17" t="s">
        <v>40</v>
      </c>
      <c r="B19" s="18" t="s">
        <v>27</v>
      </c>
      <c r="C19" s="22"/>
      <c r="D19" s="22"/>
      <c r="E19" s="16">
        <v>33</v>
      </c>
      <c r="F19" s="19">
        <f>SUM(F5:F18)</f>
        <v>7920</v>
      </c>
      <c r="G19" s="20"/>
      <c r="H19" s="19">
        <f>SUM(H5:H18)</f>
        <v>1134</v>
      </c>
      <c r="I19" s="19">
        <f>SUM(I5:I18)</f>
        <v>2668</v>
      </c>
      <c r="J19" s="21">
        <f>+H19/I19</f>
        <v>0.4250374812593703</v>
      </c>
      <c r="K19" s="22"/>
      <c r="L19" s="19">
        <f>SUM(L5:L18)</f>
        <v>0</v>
      </c>
      <c r="M19" s="19">
        <f>SUM(M5:M18)</f>
        <v>0</v>
      </c>
      <c r="N19" s="22"/>
      <c r="O19" s="19">
        <f>SUM(O5:O18)</f>
        <v>952</v>
      </c>
      <c r="P19" s="19">
        <f>SUM(P5:P18)</f>
        <v>1346</v>
      </c>
      <c r="Q19" s="21">
        <f>+O19/P19</f>
        <v>0.70728083209509662</v>
      </c>
      <c r="R19" s="22"/>
      <c r="S19" s="19">
        <f>SUM(S5:S18)</f>
        <v>537</v>
      </c>
      <c r="T19" s="19">
        <f>SUM(T5:T18)</f>
        <v>996</v>
      </c>
      <c r="U19" s="19">
        <f>SUM(U5:U18)</f>
        <v>1533</v>
      </c>
      <c r="V19" s="20">
        <v>46.45</v>
      </c>
      <c r="W19" s="22"/>
      <c r="X19" s="19">
        <f>SUM(X5:X18)</f>
        <v>561</v>
      </c>
      <c r="Y19" s="20">
        <v>17</v>
      </c>
      <c r="Z19" s="20"/>
      <c r="AA19" s="19">
        <f>SUM(AA5:AA18)</f>
        <v>775</v>
      </c>
      <c r="AB19" s="23">
        <v>23.5</v>
      </c>
      <c r="AC19" s="23"/>
      <c r="AD19" s="19">
        <f>SUM(AD5:AD18)</f>
        <v>427</v>
      </c>
      <c r="AE19" s="19">
        <f>SUM(AE5:AE18)</f>
        <v>782</v>
      </c>
      <c r="AF19" s="20">
        <v>23.7</v>
      </c>
      <c r="AG19" s="19">
        <f>SUM(AG5:AG18)</f>
        <v>54</v>
      </c>
      <c r="AH19" s="22"/>
      <c r="AI19" s="19">
        <f>SUM(AI5:AI18)</f>
        <v>3220</v>
      </c>
      <c r="AJ19" s="20">
        <v>97.58</v>
      </c>
      <c r="AK19" s="21">
        <f>+(AI19+U19+AD19-AE19+(X19*2))/F19</f>
        <v>0.69696969696969702</v>
      </c>
      <c r="AL19" s="9"/>
      <c r="AM19" s="9"/>
      <c r="AN19" s="1"/>
    </row>
    <row r="20" spans="1:40" x14ac:dyDescent="0.3">
      <c r="A20" s="1"/>
      <c r="B20" s="1"/>
      <c r="C20" s="1"/>
      <c r="D20" s="1"/>
      <c r="E20" s="15">
        <v>33</v>
      </c>
      <c r="F20" s="5" t="s">
        <v>61</v>
      </c>
      <c r="G20" s="5">
        <f>33*240</f>
        <v>7920</v>
      </c>
      <c r="H20" s="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5" t="s">
        <v>90</v>
      </c>
      <c r="AJ20" s="1"/>
      <c r="AK20" s="8"/>
      <c r="AL20" s="1"/>
      <c r="AM20" s="9"/>
      <c r="AN20" s="1"/>
    </row>
    <row r="21" spans="1:40" x14ac:dyDescent="0.3">
      <c r="A21" s="1"/>
      <c r="B21" s="1"/>
      <c r="C21" s="30"/>
      <c r="D21" s="7"/>
      <c r="E21" s="15">
        <v>0</v>
      </c>
      <c r="F21" s="5" t="s">
        <v>62</v>
      </c>
      <c r="G21" s="5">
        <v>0</v>
      </c>
      <c r="H21" s="18">
        <f>SUM(G20:G21)</f>
        <v>7920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1"/>
      <c r="AF21" s="4"/>
      <c r="AG21" s="4"/>
      <c r="AH21" s="6"/>
      <c r="AI21" s="33">
        <f>+H19*2</f>
        <v>2268</v>
      </c>
      <c r="AJ21" s="40" t="s">
        <v>85</v>
      </c>
      <c r="AK21" s="6"/>
      <c r="AL21" s="6"/>
      <c r="AM21" s="1"/>
      <c r="AN21" s="1"/>
    </row>
    <row r="22" spans="1:40" x14ac:dyDescent="0.3">
      <c r="A22" s="1"/>
      <c r="B22" s="1"/>
      <c r="C22" s="29"/>
      <c r="D22" s="3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1"/>
      <c r="AF22" s="12"/>
      <c r="AG22" s="13"/>
      <c r="AH22" s="6"/>
      <c r="AI22" s="46">
        <f>+L19*1</f>
        <v>0</v>
      </c>
      <c r="AJ22" s="40" t="s">
        <v>86</v>
      </c>
      <c r="AK22" s="6"/>
      <c r="AL22" s="6"/>
      <c r="AM22" s="6"/>
      <c r="AN22" s="1"/>
    </row>
    <row r="23" spans="1:40" x14ac:dyDescent="0.3">
      <c r="A23" s="43" t="s">
        <v>66</v>
      </c>
      <c r="B23" s="4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1"/>
      <c r="AF23" s="12"/>
      <c r="AG23" s="13"/>
      <c r="AH23" s="6"/>
      <c r="AI23" s="46">
        <f>+O19</f>
        <v>952</v>
      </c>
      <c r="AJ23" s="41" t="s">
        <v>87</v>
      </c>
      <c r="AK23" s="6"/>
      <c r="AL23" s="6"/>
      <c r="AM23" s="6"/>
      <c r="AN23" s="1"/>
    </row>
    <row r="24" spans="1:40" x14ac:dyDescent="0.3">
      <c r="A24" s="31" t="s">
        <v>67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1"/>
      <c r="AF24" s="6"/>
      <c r="AG24" s="13"/>
      <c r="AH24" s="6"/>
      <c r="AI24" s="46">
        <f>SUM(AI21:AI23)</f>
        <v>3220</v>
      </c>
      <c r="AJ24" s="42" t="s">
        <v>80</v>
      </c>
      <c r="AK24" s="6"/>
      <c r="AL24" s="6"/>
      <c r="AM24" s="6"/>
      <c r="AN24" s="1"/>
    </row>
    <row r="25" spans="1:40" x14ac:dyDescent="0.3">
      <c r="A25" s="31" t="s">
        <v>68</v>
      </c>
      <c r="B25" s="1"/>
      <c r="C25" s="1"/>
      <c r="D25" s="1"/>
      <c r="E25" s="1"/>
      <c r="F25" s="1"/>
      <c r="G25" s="1"/>
      <c r="H25" s="1"/>
      <c r="I25" s="1"/>
      <c r="J25" s="1"/>
      <c r="K25" s="1"/>
      <c r="AM25" s="6"/>
      <c r="AN25" s="1"/>
    </row>
    <row r="26" spans="1:40" x14ac:dyDescent="0.3">
      <c r="A26" s="7" t="s">
        <v>69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1"/>
      <c r="AF26" s="12"/>
      <c r="AG26" s="13"/>
      <c r="AH26" s="6"/>
      <c r="AI26" s="12"/>
      <c r="AJ26" s="13"/>
      <c r="AK26" s="6"/>
      <c r="AL26" s="6"/>
      <c r="AM26" s="6"/>
      <c r="AN26" s="1"/>
    </row>
    <row r="27" spans="1:40" x14ac:dyDescent="0.3">
      <c r="A27" s="7" t="s">
        <v>70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x14ac:dyDescent="0.3">
      <c r="A28" s="7" t="s">
        <v>71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x14ac:dyDescent="0.3">
      <c r="A29" s="7" t="s">
        <v>72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x14ac:dyDescent="0.3">
      <c r="A30" s="7" t="s">
        <v>73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x14ac:dyDescent="0.3">
      <c r="A31" s="14"/>
      <c r="B31" s="18" t="s">
        <v>74</v>
      </c>
      <c r="C31" s="18" t="s">
        <v>75</v>
      </c>
      <c r="D31" s="17">
        <v>155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x14ac:dyDescent="0.3">
      <c r="A32" s="1"/>
      <c r="B32" s="18" t="s">
        <v>76</v>
      </c>
      <c r="C32" s="18" t="s">
        <v>75</v>
      </c>
      <c r="D32" s="17">
        <v>150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x14ac:dyDescent="0.3">
      <c r="A33" s="1"/>
      <c r="B33" s="18" t="s">
        <v>77</v>
      </c>
      <c r="C33" s="18" t="s">
        <v>75</v>
      </c>
      <c r="D33" s="17">
        <v>250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x14ac:dyDescent="0.3">
      <c r="A34" s="1"/>
      <c r="B34" s="18" t="s">
        <v>78</v>
      </c>
      <c r="C34" s="18" t="s">
        <v>75</v>
      </c>
      <c r="D34" s="17">
        <v>150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" thickBot="1" x14ac:dyDescent="0.35">
      <c r="A35" s="1"/>
      <c r="B35" s="18" t="s">
        <v>79</v>
      </c>
      <c r="C35" s="18" t="s">
        <v>75</v>
      </c>
      <c r="D35" s="17">
        <v>125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" thickBot="1" x14ac:dyDescent="0.35">
      <c r="A36" s="1"/>
      <c r="B36" s="1"/>
      <c r="C36" s="1" t="s">
        <v>80</v>
      </c>
      <c r="D36" s="28">
        <f>SUM(D31:D35)</f>
        <v>830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x14ac:dyDescent="0.3">
      <c r="A37" s="7" t="s">
        <v>81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x14ac:dyDescent="0.3"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40" spans="1:40" ht="21" x14ac:dyDescent="0.4">
      <c r="A40" s="45" t="s">
        <v>0</v>
      </c>
      <c r="B40" s="1"/>
      <c r="C40" s="1"/>
      <c r="D40" s="1"/>
      <c r="E40" s="45" t="s">
        <v>91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6.95" customHeight="1" x14ac:dyDescent="0.3">
      <c r="A43" s="2" t="s">
        <v>37</v>
      </c>
      <c r="B43" s="3" t="s">
        <v>1</v>
      </c>
      <c r="C43" s="3" t="s">
        <v>2</v>
      </c>
      <c r="D43" s="3" t="s">
        <v>46</v>
      </c>
      <c r="E43" s="3" t="s">
        <v>3</v>
      </c>
      <c r="F43" s="3" t="s">
        <v>4</v>
      </c>
      <c r="G43" s="3" t="s">
        <v>38</v>
      </c>
      <c r="H43" s="3" t="s">
        <v>5</v>
      </c>
      <c r="I43" s="3" t="s">
        <v>6</v>
      </c>
      <c r="J43" s="3" t="s">
        <v>7</v>
      </c>
      <c r="K43" s="24"/>
      <c r="L43" s="3" t="s">
        <v>8</v>
      </c>
      <c r="M43" s="3" t="s">
        <v>39</v>
      </c>
      <c r="N43" s="24"/>
      <c r="O43" s="3" t="s">
        <v>9</v>
      </c>
      <c r="P43" s="3" t="s">
        <v>10</v>
      </c>
      <c r="Q43" s="3" t="s">
        <v>11</v>
      </c>
      <c r="R43" s="24"/>
      <c r="S43" s="3" t="s">
        <v>12</v>
      </c>
      <c r="T43" s="3" t="s">
        <v>13</v>
      </c>
      <c r="U43" s="3" t="s">
        <v>14</v>
      </c>
      <c r="V43" s="3" t="s">
        <v>15</v>
      </c>
      <c r="W43" s="24"/>
      <c r="X43" s="3" t="s">
        <v>16</v>
      </c>
      <c r="Y43" s="3" t="s">
        <v>17</v>
      </c>
      <c r="Z43" s="24"/>
      <c r="AA43" s="3" t="s">
        <v>18</v>
      </c>
      <c r="AB43" s="3" t="s">
        <v>19</v>
      </c>
      <c r="AC43" s="24"/>
      <c r="AD43" s="3" t="s">
        <v>20</v>
      </c>
      <c r="AE43" s="3" t="s">
        <v>21</v>
      </c>
      <c r="AF43" s="3" t="s">
        <v>22</v>
      </c>
      <c r="AG43" s="3" t="s">
        <v>23</v>
      </c>
      <c r="AH43" s="24"/>
      <c r="AI43" s="3" t="s">
        <v>24</v>
      </c>
      <c r="AJ43" s="3" t="s">
        <v>25</v>
      </c>
      <c r="AK43" s="3" t="s">
        <v>26</v>
      </c>
      <c r="AL43" s="3"/>
      <c r="AM43" s="3" t="s">
        <v>47</v>
      </c>
      <c r="AN43" s="4" t="s">
        <v>48</v>
      </c>
    </row>
    <row r="44" spans="1:40" ht="16.95" customHeight="1" x14ac:dyDescent="0.3">
      <c r="A44" s="15" t="s">
        <v>40</v>
      </c>
      <c r="B44" s="5" t="s">
        <v>27</v>
      </c>
      <c r="C44" s="5" t="s">
        <v>28</v>
      </c>
      <c r="D44" s="6">
        <v>11</v>
      </c>
      <c r="E44" s="5">
        <v>3</v>
      </c>
      <c r="F44" s="32">
        <v>90</v>
      </c>
      <c r="G44" s="34">
        <f>+F44/E44</f>
        <v>30</v>
      </c>
      <c r="H44" s="5">
        <v>5</v>
      </c>
      <c r="I44" s="5">
        <v>17</v>
      </c>
      <c r="J44" s="35">
        <f>+H44/I44</f>
        <v>0.29411764705882354</v>
      </c>
      <c r="K44" s="36"/>
      <c r="L44" s="5">
        <v>0</v>
      </c>
      <c r="M44" s="5">
        <v>1</v>
      </c>
      <c r="N44" s="36"/>
      <c r="O44" s="5">
        <v>12</v>
      </c>
      <c r="P44" s="5">
        <v>15</v>
      </c>
      <c r="Q44" s="35">
        <f>+O44/P44</f>
        <v>0.8</v>
      </c>
      <c r="R44" s="36"/>
      <c r="S44" s="5">
        <v>1</v>
      </c>
      <c r="T44" s="5">
        <v>4</v>
      </c>
      <c r="U44" s="5">
        <f>+S44+T44</f>
        <v>5</v>
      </c>
      <c r="V44" s="34">
        <f>+U44/E44</f>
        <v>1.6666666666666667</v>
      </c>
      <c r="W44" s="36"/>
      <c r="X44" s="5">
        <v>7</v>
      </c>
      <c r="Y44" s="34">
        <f>+X44/E44</f>
        <v>2.3333333333333335</v>
      </c>
      <c r="Z44" s="36"/>
      <c r="AA44" s="5">
        <v>9</v>
      </c>
      <c r="AB44" s="37">
        <f>+AA44/E44</f>
        <v>3</v>
      </c>
      <c r="AC44" s="36"/>
      <c r="AD44" s="5">
        <v>0</v>
      </c>
      <c r="AE44" s="5">
        <v>14</v>
      </c>
      <c r="AF44" s="34">
        <f>+AE44/E44</f>
        <v>4.666666666666667</v>
      </c>
      <c r="AG44" s="5">
        <v>0</v>
      </c>
      <c r="AH44" s="36"/>
      <c r="AI44" s="5">
        <f>+(H44*2)+(L44*3)+O44</f>
        <v>22</v>
      </c>
      <c r="AJ44" s="34">
        <f>+AI44/E44</f>
        <v>7.333333333333333</v>
      </c>
      <c r="AK44" s="35">
        <f>+(AI44+U44+AD44-AE44+(X44*2))/F44</f>
        <v>0.3</v>
      </c>
      <c r="AL44" s="35"/>
      <c r="AM44" s="35" t="s">
        <v>51</v>
      </c>
      <c r="AN44" s="5" t="s">
        <v>53</v>
      </c>
    </row>
    <row r="45" spans="1:40" ht="16.95" customHeight="1" x14ac:dyDescent="0.3">
      <c r="A45" s="49" t="s">
        <v>40</v>
      </c>
      <c r="B45" s="50" t="s">
        <v>27</v>
      </c>
      <c r="C45" s="50" t="s">
        <v>29</v>
      </c>
      <c r="D45" s="51">
        <v>24</v>
      </c>
      <c r="E45" s="50">
        <v>3</v>
      </c>
      <c r="F45" s="52">
        <v>119</v>
      </c>
      <c r="G45" s="53">
        <f t="shared" ref="G45:G53" si="22">+F45/E45</f>
        <v>39.666666666666664</v>
      </c>
      <c r="H45" s="50">
        <v>18</v>
      </c>
      <c r="I45" s="50">
        <v>34</v>
      </c>
      <c r="J45" s="54">
        <f t="shared" ref="J45:J53" si="23">+H45/I45</f>
        <v>0.52941176470588236</v>
      </c>
      <c r="K45" s="50"/>
      <c r="L45" s="50"/>
      <c r="M45" s="50"/>
      <c r="N45" s="50"/>
      <c r="O45" s="50">
        <v>20</v>
      </c>
      <c r="P45" s="50">
        <v>30</v>
      </c>
      <c r="Q45" s="54">
        <f t="shared" ref="Q45:Q53" si="24">+O45/P45</f>
        <v>0.66666666666666663</v>
      </c>
      <c r="R45" s="50"/>
      <c r="S45" s="50">
        <v>7</v>
      </c>
      <c r="T45" s="50">
        <v>14</v>
      </c>
      <c r="U45" s="50">
        <f t="shared" ref="U45:U53" si="25">+S45+T45</f>
        <v>21</v>
      </c>
      <c r="V45" s="53">
        <f t="shared" ref="V45:V53" si="26">+U45/E45</f>
        <v>7</v>
      </c>
      <c r="W45" s="50"/>
      <c r="X45" s="50">
        <v>3</v>
      </c>
      <c r="Y45" s="53">
        <f t="shared" ref="Y45:Y53" si="27">+X45/E45</f>
        <v>1</v>
      </c>
      <c r="Z45" s="50"/>
      <c r="AA45" s="50">
        <v>9</v>
      </c>
      <c r="AB45" s="55">
        <f t="shared" ref="AB45:AB53" si="28">+AA45/E45</f>
        <v>3</v>
      </c>
      <c r="AC45" s="50"/>
      <c r="AD45" s="50">
        <v>8</v>
      </c>
      <c r="AE45" s="50">
        <v>6</v>
      </c>
      <c r="AF45" s="53">
        <f t="shared" ref="AF45:AF53" si="29">+AE45/E45</f>
        <v>2</v>
      </c>
      <c r="AG45" s="50">
        <v>0</v>
      </c>
      <c r="AH45" s="50"/>
      <c r="AI45" s="50">
        <f t="shared" ref="AI45:AI53" si="30">+(H45*2)+(L45*3)+O45</f>
        <v>56</v>
      </c>
      <c r="AJ45" s="53">
        <f t="shared" ref="AJ45:AJ53" si="31">+AI45/E45</f>
        <v>18.666666666666668</v>
      </c>
      <c r="AK45" s="54">
        <f t="shared" ref="AK45:AK53" si="32">+(AI45+U45+AD45-AE45+(X45*2))/F45</f>
        <v>0.7142857142857143</v>
      </c>
      <c r="AL45" s="54"/>
      <c r="AM45" s="54" t="s">
        <v>49</v>
      </c>
      <c r="AN45" s="50" t="s">
        <v>56</v>
      </c>
    </row>
    <row r="46" spans="1:40" ht="16.95" customHeight="1" x14ac:dyDescent="0.3">
      <c r="A46" s="15" t="s">
        <v>40</v>
      </c>
      <c r="B46" s="5" t="s">
        <v>27</v>
      </c>
      <c r="C46" s="5" t="s">
        <v>30</v>
      </c>
      <c r="D46" s="6">
        <v>22</v>
      </c>
      <c r="E46" s="5">
        <v>3</v>
      </c>
      <c r="F46" s="32">
        <v>102</v>
      </c>
      <c r="G46" s="34">
        <f t="shared" si="22"/>
        <v>34</v>
      </c>
      <c r="H46" s="5">
        <v>7</v>
      </c>
      <c r="I46" s="5">
        <v>23</v>
      </c>
      <c r="J46" s="35">
        <f t="shared" si="23"/>
        <v>0.30434782608695654</v>
      </c>
      <c r="K46" s="36"/>
      <c r="L46" s="5"/>
      <c r="M46" s="5"/>
      <c r="N46" s="36"/>
      <c r="O46" s="5">
        <v>8</v>
      </c>
      <c r="P46" s="5">
        <v>15</v>
      </c>
      <c r="Q46" s="35">
        <f t="shared" si="24"/>
        <v>0.53333333333333333</v>
      </c>
      <c r="R46" s="36"/>
      <c r="S46" s="5">
        <v>6</v>
      </c>
      <c r="T46" s="5">
        <v>9</v>
      </c>
      <c r="U46" s="5">
        <f t="shared" si="25"/>
        <v>15</v>
      </c>
      <c r="V46" s="34">
        <f t="shared" si="26"/>
        <v>5</v>
      </c>
      <c r="W46" s="36"/>
      <c r="X46" s="5">
        <v>8</v>
      </c>
      <c r="Y46" s="34">
        <f t="shared" si="27"/>
        <v>2.6666666666666665</v>
      </c>
      <c r="Z46" s="36"/>
      <c r="AA46" s="5">
        <v>12</v>
      </c>
      <c r="AB46" s="37">
        <f t="shared" si="28"/>
        <v>4</v>
      </c>
      <c r="AC46" s="36"/>
      <c r="AD46" s="5">
        <v>2</v>
      </c>
      <c r="AE46" s="5">
        <v>7</v>
      </c>
      <c r="AF46" s="34">
        <f t="shared" si="29"/>
        <v>2.3333333333333335</v>
      </c>
      <c r="AG46" s="5">
        <v>0</v>
      </c>
      <c r="AH46" s="36"/>
      <c r="AI46" s="5">
        <f t="shared" si="30"/>
        <v>22</v>
      </c>
      <c r="AJ46" s="34">
        <f t="shared" si="31"/>
        <v>7.333333333333333</v>
      </c>
      <c r="AK46" s="35">
        <f t="shared" si="32"/>
        <v>0.47058823529411764</v>
      </c>
      <c r="AL46" s="35"/>
      <c r="AM46" s="35" t="s">
        <v>57</v>
      </c>
      <c r="AN46" s="5" t="s">
        <v>56</v>
      </c>
    </row>
    <row r="47" spans="1:40" ht="16.95" customHeight="1" x14ac:dyDescent="0.3">
      <c r="A47" s="49" t="s">
        <v>40</v>
      </c>
      <c r="B47" s="50" t="s">
        <v>27</v>
      </c>
      <c r="C47" s="50" t="s">
        <v>31</v>
      </c>
      <c r="D47" s="51">
        <v>45</v>
      </c>
      <c r="E47" s="50">
        <v>3</v>
      </c>
      <c r="F47" s="52">
        <v>50</v>
      </c>
      <c r="G47" s="53">
        <f t="shared" si="22"/>
        <v>16.666666666666668</v>
      </c>
      <c r="H47" s="50">
        <v>5</v>
      </c>
      <c r="I47" s="50">
        <v>12</v>
      </c>
      <c r="J47" s="54">
        <f t="shared" si="23"/>
        <v>0.41666666666666669</v>
      </c>
      <c r="K47" s="50"/>
      <c r="L47" s="50"/>
      <c r="M47" s="50"/>
      <c r="N47" s="50"/>
      <c r="O47" s="50">
        <v>6</v>
      </c>
      <c r="P47" s="50">
        <v>7</v>
      </c>
      <c r="Q47" s="54">
        <f t="shared" si="24"/>
        <v>0.8571428571428571</v>
      </c>
      <c r="R47" s="50"/>
      <c r="S47" s="50">
        <v>6</v>
      </c>
      <c r="T47" s="50">
        <v>6</v>
      </c>
      <c r="U47" s="50">
        <f t="shared" si="25"/>
        <v>12</v>
      </c>
      <c r="V47" s="53">
        <f t="shared" si="26"/>
        <v>4</v>
      </c>
      <c r="W47" s="50"/>
      <c r="X47" s="50">
        <v>2</v>
      </c>
      <c r="Y47" s="53">
        <f t="shared" si="27"/>
        <v>0.66666666666666663</v>
      </c>
      <c r="Z47" s="50"/>
      <c r="AA47" s="50">
        <v>9</v>
      </c>
      <c r="AB47" s="55">
        <f t="shared" si="28"/>
        <v>3</v>
      </c>
      <c r="AC47" s="50"/>
      <c r="AD47" s="50">
        <v>0</v>
      </c>
      <c r="AE47" s="50">
        <v>7</v>
      </c>
      <c r="AF47" s="53">
        <f t="shared" si="29"/>
        <v>2.3333333333333335</v>
      </c>
      <c r="AG47" s="50">
        <v>1</v>
      </c>
      <c r="AH47" s="50"/>
      <c r="AI47" s="50">
        <f t="shared" si="30"/>
        <v>16</v>
      </c>
      <c r="AJ47" s="53">
        <f t="shared" si="31"/>
        <v>5.333333333333333</v>
      </c>
      <c r="AK47" s="54">
        <f t="shared" si="32"/>
        <v>0.5</v>
      </c>
      <c r="AL47" s="54"/>
      <c r="AM47" s="54" t="s">
        <v>52</v>
      </c>
      <c r="AN47" s="50" t="s">
        <v>56</v>
      </c>
    </row>
    <row r="48" spans="1:40" ht="16.95" customHeight="1" x14ac:dyDescent="0.3">
      <c r="A48" s="15" t="s">
        <v>40</v>
      </c>
      <c r="B48" s="5" t="s">
        <v>27</v>
      </c>
      <c r="C48" s="5" t="s">
        <v>32</v>
      </c>
      <c r="D48" s="6">
        <v>23</v>
      </c>
      <c r="E48" s="5">
        <v>3</v>
      </c>
      <c r="F48" s="32">
        <v>104</v>
      </c>
      <c r="G48" s="34">
        <f t="shared" si="22"/>
        <v>34.666666666666664</v>
      </c>
      <c r="H48" s="5">
        <v>17</v>
      </c>
      <c r="I48" s="5">
        <v>38</v>
      </c>
      <c r="J48" s="35">
        <f t="shared" si="23"/>
        <v>0.44736842105263158</v>
      </c>
      <c r="K48" s="36"/>
      <c r="L48" s="5"/>
      <c r="M48" s="5"/>
      <c r="N48" s="36"/>
      <c r="O48" s="5">
        <v>11</v>
      </c>
      <c r="P48" s="5">
        <v>17</v>
      </c>
      <c r="Q48" s="35">
        <f t="shared" si="24"/>
        <v>0.6470588235294118</v>
      </c>
      <c r="R48" s="36"/>
      <c r="S48" s="5">
        <v>5</v>
      </c>
      <c r="T48" s="5">
        <v>10</v>
      </c>
      <c r="U48" s="5">
        <f t="shared" si="25"/>
        <v>15</v>
      </c>
      <c r="V48" s="34">
        <f t="shared" si="26"/>
        <v>5</v>
      </c>
      <c r="W48" s="36"/>
      <c r="X48" s="5">
        <v>6</v>
      </c>
      <c r="Y48" s="34">
        <f t="shared" si="27"/>
        <v>2</v>
      </c>
      <c r="Z48" s="36"/>
      <c r="AA48" s="5">
        <v>9</v>
      </c>
      <c r="AB48" s="37">
        <f t="shared" si="28"/>
        <v>3</v>
      </c>
      <c r="AC48" s="36"/>
      <c r="AD48" s="5">
        <v>6</v>
      </c>
      <c r="AE48" s="5">
        <v>10</v>
      </c>
      <c r="AF48" s="34">
        <f t="shared" si="29"/>
        <v>3.3333333333333335</v>
      </c>
      <c r="AG48" s="5">
        <v>0</v>
      </c>
      <c r="AH48" s="36"/>
      <c r="AI48" s="5">
        <f t="shared" si="30"/>
        <v>45</v>
      </c>
      <c r="AJ48" s="34">
        <f t="shared" si="31"/>
        <v>15</v>
      </c>
      <c r="AK48" s="35">
        <f t="shared" si="32"/>
        <v>0.65384615384615385</v>
      </c>
      <c r="AL48" s="35"/>
      <c r="AM48" s="35" t="s">
        <v>50</v>
      </c>
      <c r="AN48" s="5" t="s">
        <v>55</v>
      </c>
    </row>
    <row r="49" spans="1:40" ht="16.95" customHeight="1" x14ac:dyDescent="0.3">
      <c r="A49" s="49" t="s">
        <v>40</v>
      </c>
      <c r="B49" s="50" t="s">
        <v>27</v>
      </c>
      <c r="C49" s="50" t="s">
        <v>33</v>
      </c>
      <c r="D49" s="51">
        <v>40</v>
      </c>
      <c r="E49" s="50">
        <v>3</v>
      </c>
      <c r="F49" s="52">
        <v>26</v>
      </c>
      <c r="G49" s="53">
        <f t="shared" si="22"/>
        <v>8.6666666666666661</v>
      </c>
      <c r="H49" s="50">
        <v>0</v>
      </c>
      <c r="I49" s="50">
        <v>1</v>
      </c>
      <c r="J49" s="54">
        <f t="shared" si="23"/>
        <v>0</v>
      </c>
      <c r="K49" s="50"/>
      <c r="L49" s="50"/>
      <c r="M49" s="50"/>
      <c r="N49" s="50"/>
      <c r="O49" s="50">
        <v>2</v>
      </c>
      <c r="P49" s="50">
        <v>4</v>
      </c>
      <c r="Q49" s="54">
        <f t="shared" si="24"/>
        <v>0.5</v>
      </c>
      <c r="R49" s="50"/>
      <c r="S49" s="50">
        <v>0</v>
      </c>
      <c r="T49" s="50">
        <v>5</v>
      </c>
      <c r="U49" s="50">
        <f t="shared" si="25"/>
        <v>5</v>
      </c>
      <c r="V49" s="53">
        <f t="shared" si="26"/>
        <v>1.6666666666666667</v>
      </c>
      <c r="W49" s="50"/>
      <c r="X49" s="50">
        <v>1</v>
      </c>
      <c r="Y49" s="53">
        <f t="shared" si="27"/>
        <v>0.33333333333333331</v>
      </c>
      <c r="Z49" s="50"/>
      <c r="AA49" s="50">
        <v>2</v>
      </c>
      <c r="AB49" s="55">
        <f t="shared" si="28"/>
        <v>0.66666666666666663</v>
      </c>
      <c r="AC49" s="50"/>
      <c r="AD49" s="50">
        <v>2</v>
      </c>
      <c r="AE49" s="50">
        <v>1</v>
      </c>
      <c r="AF49" s="53">
        <f t="shared" si="29"/>
        <v>0.33333333333333331</v>
      </c>
      <c r="AG49" s="50">
        <v>0</v>
      </c>
      <c r="AH49" s="50"/>
      <c r="AI49" s="50">
        <f t="shared" si="30"/>
        <v>2</v>
      </c>
      <c r="AJ49" s="53">
        <f t="shared" si="31"/>
        <v>0.66666666666666663</v>
      </c>
      <c r="AK49" s="54">
        <f t="shared" si="32"/>
        <v>0.38461538461538464</v>
      </c>
      <c r="AL49" s="54"/>
      <c r="AM49" s="54" t="s">
        <v>59</v>
      </c>
      <c r="AN49" s="50" t="s">
        <v>58</v>
      </c>
    </row>
    <row r="50" spans="1:40" ht="16.95" customHeight="1" x14ac:dyDescent="0.3">
      <c r="A50" s="15" t="s">
        <v>40</v>
      </c>
      <c r="B50" s="5" t="s">
        <v>27</v>
      </c>
      <c r="C50" s="5" t="s">
        <v>43</v>
      </c>
      <c r="D50" s="6">
        <v>33</v>
      </c>
      <c r="E50" s="5">
        <v>3</v>
      </c>
      <c r="F50" s="32">
        <v>53</v>
      </c>
      <c r="G50" s="34">
        <f t="shared" si="22"/>
        <v>17.666666666666668</v>
      </c>
      <c r="H50" s="5">
        <v>7</v>
      </c>
      <c r="I50" s="5">
        <v>22</v>
      </c>
      <c r="J50" s="35">
        <f t="shared" si="23"/>
        <v>0.31818181818181818</v>
      </c>
      <c r="K50" s="36"/>
      <c r="L50" s="5">
        <v>0</v>
      </c>
      <c r="M50" s="5">
        <v>2</v>
      </c>
      <c r="N50" s="36"/>
      <c r="O50" s="5">
        <v>6</v>
      </c>
      <c r="P50" s="5">
        <v>11</v>
      </c>
      <c r="Q50" s="35">
        <f t="shared" si="24"/>
        <v>0.54545454545454541</v>
      </c>
      <c r="R50" s="36"/>
      <c r="S50" s="5">
        <v>0</v>
      </c>
      <c r="T50" s="5">
        <v>2</v>
      </c>
      <c r="U50" s="5">
        <f t="shared" si="25"/>
        <v>2</v>
      </c>
      <c r="V50" s="34">
        <f t="shared" si="26"/>
        <v>0.66666666666666663</v>
      </c>
      <c r="W50" s="36"/>
      <c r="X50" s="5">
        <v>3</v>
      </c>
      <c r="Y50" s="34">
        <f t="shared" si="27"/>
        <v>1</v>
      </c>
      <c r="Z50" s="36"/>
      <c r="AA50" s="5">
        <v>6</v>
      </c>
      <c r="AB50" s="37">
        <f t="shared" si="28"/>
        <v>2</v>
      </c>
      <c r="AC50" s="36"/>
      <c r="AD50" s="5">
        <v>3</v>
      </c>
      <c r="AE50" s="5">
        <v>10</v>
      </c>
      <c r="AF50" s="34">
        <f t="shared" si="29"/>
        <v>3.3333333333333335</v>
      </c>
      <c r="AG50" s="5">
        <v>1</v>
      </c>
      <c r="AH50" s="36"/>
      <c r="AI50" s="5">
        <f t="shared" si="30"/>
        <v>20</v>
      </c>
      <c r="AJ50" s="34">
        <f t="shared" si="31"/>
        <v>6.666666666666667</v>
      </c>
      <c r="AK50" s="35">
        <f t="shared" si="32"/>
        <v>0.39622641509433965</v>
      </c>
      <c r="AL50" s="35"/>
      <c r="AM50" s="35" t="s">
        <v>65</v>
      </c>
      <c r="AN50" s="5" t="s">
        <v>53</v>
      </c>
    </row>
    <row r="51" spans="1:40" ht="16.95" customHeight="1" x14ac:dyDescent="0.3">
      <c r="A51" s="49" t="s">
        <v>40</v>
      </c>
      <c r="B51" s="50" t="s">
        <v>27</v>
      </c>
      <c r="C51" s="50" t="s">
        <v>34</v>
      </c>
      <c r="D51" s="51">
        <v>10</v>
      </c>
      <c r="E51" s="50">
        <v>3</v>
      </c>
      <c r="F51" s="52">
        <v>111</v>
      </c>
      <c r="G51" s="53">
        <f t="shared" si="22"/>
        <v>37</v>
      </c>
      <c r="H51" s="50">
        <v>28</v>
      </c>
      <c r="I51" s="50">
        <v>52</v>
      </c>
      <c r="J51" s="54">
        <f t="shared" si="23"/>
        <v>0.53846153846153844</v>
      </c>
      <c r="K51" s="50"/>
      <c r="L51" s="50">
        <v>0</v>
      </c>
      <c r="M51" s="50">
        <v>1</v>
      </c>
      <c r="N51" s="50"/>
      <c r="O51" s="50">
        <v>7</v>
      </c>
      <c r="P51" s="50">
        <v>10</v>
      </c>
      <c r="Q51" s="54">
        <f t="shared" si="24"/>
        <v>0.7</v>
      </c>
      <c r="R51" s="50"/>
      <c r="S51" s="50">
        <v>19</v>
      </c>
      <c r="T51" s="50">
        <v>19</v>
      </c>
      <c r="U51" s="50">
        <f t="shared" si="25"/>
        <v>38</v>
      </c>
      <c r="V51" s="53">
        <f t="shared" si="26"/>
        <v>12.666666666666666</v>
      </c>
      <c r="W51" s="50"/>
      <c r="X51" s="50">
        <v>2</v>
      </c>
      <c r="Y51" s="53">
        <f t="shared" si="27"/>
        <v>0.66666666666666663</v>
      </c>
      <c r="Z51" s="50"/>
      <c r="AA51" s="50">
        <v>14</v>
      </c>
      <c r="AB51" s="55">
        <f t="shared" si="28"/>
        <v>4.666666666666667</v>
      </c>
      <c r="AC51" s="50"/>
      <c r="AD51" s="50">
        <v>10</v>
      </c>
      <c r="AE51" s="50">
        <v>6</v>
      </c>
      <c r="AF51" s="53">
        <f t="shared" si="29"/>
        <v>2</v>
      </c>
      <c r="AG51" s="50">
        <v>1</v>
      </c>
      <c r="AH51" s="50"/>
      <c r="AI51" s="50">
        <f t="shared" si="30"/>
        <v>63</v>
      </c>
      <c r="AJ51" s="53">
        <f t="shared" si="31"/>
        <v>21</v>
      </c>
      <c r="AK51" s="54">
        <f t="shared" si="32"/>
        <v>0.98198198198198194</v>
      </c>
      <c r="AL51" s="54"/>
      <c r="AM51" s="54" t="s">
        <v>60</v>
      </c>
      <c r="AN51" s="50" t="s">
        <v>56</v>
      </c>
    </row>
    <row r="52" spans="1:40" ht="16.95" customHeight="1" x14ac:dyDescent="0.3">
      <c r="A52" s="15" t="s">
        <v>40</v>
      </c>
      <c r="B52" s="5" t="s">
        <v>27</v>
      </c>
      <c r="C52" s="5" t="s">
        <v>88</v>
      </c>
      <c r="D52" s="47"/>
      <c r="E52" s="5">
        <v>3</v>
      </c>
      <c r="F52" s="32">
        <v>24</v>
      </c>
      <c r="G52" s="34">
        <f t="shared" ref="G52" si="33">+F52/E52</f>
        <v>8</v>
      </c>
      <c r="H52" s="5">
        <v>2</v>
      </c>
      <c r="I52" s="5">
        <v>4</v>
      </c>
      <c r="J52" s="35">
        <f t="shared" ref="J52" si="34">+H52/I52</f>
        <v>0.5</v>
      </c>
      <c r="K52" s="36"/>
      <c r="L52" s="5"/>
      <c r="M52" s="5"/>
      <c r="N52" s="36"/>
      <c r="O52" s="5">
        <v>3</v>
      </c>
      <c r="P52" s="5">
        <v>7</v>
      </c>
      <c r="Q52" s="35">
        <f t="shared" ref="Q52" si="35">+O52/P52</f>
        <v>0.42857142857142855</v>
      </c>
      <c r="R52" s="36"/>
      <c r="S52" s="5">
        <v>3</v>
      </c>
      <c r="T52" s="5">
        <v>2</v>
      </c>
      <c r="U52" s="5">
        <f t="shared" ref="U52" si="36">+S52+T52</f>
        <v>5</v>
      </c>
      <c r="V52" s="34">
        <f t="shared" ref="V52" si="37">+U52/E52</f>
        <v>1.6666666666666667</v>
      </c>
      <c r="W52" s="36"/>
      <c r="X52" s="5">
        <v>0</v>
      </c>
      <c r="Y52" s="34">
        <f t="shared" ref="Y52" si="38">+X52/E52</f>
        <v>0</v>
      </c>
      <c r="Z52" s="36"/>
      <c r="AA52" s="5">
        <v>10</v>
      </c>
      <c r="AB52" s="37">
        <f t="shared" ref="AB52" si="39">+AA52/E52</f>
        <v>3.3333333333333335</v>
      </c>
      <c r="AC52" s="36"/>
      <c r="AD52" s="5">
        <v>1</v>
      </c>
      <c r="AE52" s="5">
        <v>1</v>
      </c>
      <c r="AF52" s="34">
        <f t="shared" ref="AF52" si="40">+AE52/E52</f>
        <v>0.33333333333333331</v>
      </c>
      <c r="AG52" s="5">
        <v>1</v>
      </c>
      <c r="AH52" s="36"/>
      <c r="AI52" s="5">
        <f t="shared" ref="AI52" si="41">+(H52*2)+(L52*3)+O52</f>
        <v>7</v>
      </c>
      <c r="AJ52" s="34">
        <f t="shared" ref="AJ52" si="42">+AI52/E52</f>
        <v>2.3333333333333335</v>
      </c>
      <c r="AK52" s="35">
        <f t="shared" ref="AK52" si="43">+(AI52+U52+AD52-AE52+(X52*2))/F52</f>
        <v>0.5</v>
      </c>
      <c r="AL52" s="35"/>
      <c r="AM52" s="35" t="s">
        <v>93</v>
      </c>
      <c r="AN52" s="5" t="s">
        <v>63</v>
      </c>
    </row>
    <row r="53" spans="1:40" ht="16.95" customHeight="1" x14ac:dyDescent="0.3">
      <c r="A53" s="49" t="s">
        <v>40</v>
      </c>
      <c r="B53" s="50" t="s">
        <v>27</v>
      </c>
      <c r="C53" s="50" t="s">
        <v>35</v>
      </c>
      <c r="D53" s="51">
        <v>15</v>
      </c>
      <c r="E53" s="50">
        <v>3</v>
      </c>
      <c r="F53" s="52">
        <v>41</v>
      </c>
      <c r="G53" s="53">
        <f t="shared" si="22"/>
        <v>13.666666666666666</v>
      </c>
      <c r="H53" s="50">
        <v>5</v>
      </c>
      <c r="I53" s="50">
        <v>10</v>
      </c>
      <c r="J53" s="54">
        <f t="shared" si="23"/>
        <v>0.5</v>
      </c>
      <c r="K53" s="50"/>
      <c r="L53" s="50"/>
      <c r="M53" s="50"/>
      <c r="N53" s="50"/>
      <c r="O53" s="50">
        <v>4</v>
      </c>
      <c r="P53" s="50">
        <v>7</v>
      </c>
      <c r="Q53" s="54">
        <f t="shared" si="24"/>
        <v>0.5714285714285714</v>
      </c>
      <c r="R53" s="50"/>
      <c r="S53" s="50">
        <v>1</v>
      </c>
      <c r="T53" s="50">
        <v>2</v>
      </c>
      <c r="U53" s="50">
        <f t="shared" si="25"/>
        <v>3</v>
      </c>
      <c r="V53" s="53">
        <f t="shared" si="26"/>
        <v>1</v>
      </c>
      <c r="W53" s="50"/>
      <c r="X53" s="50">
        <v>2</v>
      </c>
      <c r="Y53" s="53">
        <f t="shared" si="27"/>
        <v>0.66666666666666663</v>
      </c>
      <c r="Z53" s="50"/>
      <c r="AA53" s="50">
        <v>5</v>
      </c>
      <c r="AB53" s="55">
        <f t="shared" si="28"/>
        <v>1.6666666666666667</v>
      </c>
      <c r="AC53" s="50"/>
      <c r="AD53" s="50">
        <v>5</v>
      </c>
      <c r="AE53" s="50">
        <v>4</v>
      </c>
      <c r="AF53" s="53">
        <f t="shared" si="29"/>
        <v>1.3333333333333333</v>
      </c>
      <c r="AG53" s="50">
        <v>0</v>
      </c>
      <c r="AH53" s="50"/>
      <c r="AI53" s="50">
        <f t="shared" si="30"/>
        <v>14</v>
      </c>
      <c r="AJ53" s="53">
        <f t="shared" si="31"/>
        <v>4.666666666666667</v>
      </c>
      <c r="AK53" s="54">
        <f t="shared" si="32"/>
        <v>0.53658536585365857</v>
      </c>
      <c r="AL53" s="54"/>
      <c r="AM53" s="54" t="s">
        <v>60</v>
      </c>
      <c r="AN53" s="50" t="s">
        <v>54</v>
      </c>
    </row>
    <row r="54" spans="1:40" ht="16.95" customHeight="1" x14ac:dyDescent="0.3">
      <c r="A54" s="1"/>
      <c r="B54" s="5"/>
      <c r="C54" s="1"/>
      <c r="D54" s="1"/>
      <c r="E54" s="1"/>
      <c r="F54" s="8" t="s">
        <v>45</v>
      </c>
      <c r="G54" s="1" t="s">
        <v>36</v>
      </c>
      <c r="H54" s="1" t="s">
        <v>36</v>
      </c>
      <c r="I54" s="1" t="s">
        <v>36</v>
      </c>
      <c r="J54" s="1" t="s">
        <v>36</v>
      </c>
      <c r="K54" s="25"/>
      <c r="L54" s="1" t="s">
        <v>36</v>
      </c>
      <c r="M54" s="1" t="s">
        <v>36</v>
      </c>
      <c r="N54" s="25"/>
      <c r="O54" s="1" t="s">
        <v>36</v>
      </c>
      <c r="P54" s="1" t="s">
        <v>36</v>
      </c>
      <c r="Q54" s="1" t="s">
        <v>36</v>
      </c>
      <c r="R54" s="25"/>
      <c r="S54" s="1" t="s">
        <v>36</v>
      </c>
      <c r="T54" s="1" t="s">
        <v>36</v>
      </c>
      <c r="U54" s="1" t="s">
        <v>36</v>
      </c>
      <c r="V54" s="1" t="s">
        <v>36</v>
      </c>
      <c r="W54" s="25"/>
      <c r="X54" s="1" t="s">
        <v>36</v>
      </c>
      <c r="Y54" s="1" t="s">
        <v>36</v>
      </c>
      <c r="Z54" s="25"/>
      <c r="AA54" s="1" t="s">
        <v>36</v>
      </c>
      <c r="AB54" s="10" t="s">
        <v>36</v>
      </c>
      <c r="AC54" s="26"/>
      <c r="AD54" s="1" t="s">
        <v>36</v>
      </c>
      <c r="AE54" s="1" t="s">
        <v>36</v>
      </c>
      <c r="AF54" s="1" t="s">
        <v>36</v>
      </c>
      <c r="AG54" s="1" t="s">
        <v>36</v>
      </c>
      <c r="AH54" s="25"/>
      <c r="AI54" s="1" t="s">
        <v>36</v>
      </c>
      <c r="AJ54" s="1" t="s">
        <v>36</v>
      </c>
      <c r="AK54" s="9" t="s">
        <v>36</v>
      </c>
      <c r="AL54" s="9"/>
      <c r="AM54" s="35"/>
      <c r="AN54" s="5"/>
    </row>
    <row r="55" spans="1:40" x14ac:dyDescent="0.3">
      <c r="A55" s="17" t="s">
        <v>40</v>
      </c>
      <c r="B55" s="18" t="s">
        <v>27</v>
      </c>
      <c r="C55" s="22"/>
      <c r="D55" s="22"/>
      <c r="E55" s="16">
        <v>3</v>
      </c>
      <c r="F55" s="19">
        <f>SUM(F44:F54)</f>
        <v>720</v>
      </c>
      <c r="G55" s="20"/>
      <c r="H55" s="19">
        <f>SUM(H44:H54)</f>
        <v>94</v>
      </c>
      <c r="I55" s="19">
        <f>SUM(I44:I54)</f>
        <v>213</v>
      </c>
      <c r="J55" s="21">
        <f>+H55/I55</f>
        <v>0.44131455399061031</v>
      </c>
      <c r="K55" s="22"/>
      <c r="L55" s="19">
        <f>SUM(L44:L54)</f>
        <v>0</v>
      </c>
      <c r="M55" s="19">
        <f>SUM(M44:M54)</f>
        <v>4</v>
      </c>
      <c r="N55" s="22"/>
      <c r="O55" s="19">
        <f>SUM(O44:O54)</f>
        <v>79</v>
      </c>
      <c r="P55" s="19">
        <f>SUM(P44:P54)</f>
        <v>123</v>
      </c>
      <c r="Q55" s="21">
        <f>+O55/P55</f>
        <v>0.64227642276422769</v>
      </c>
      <c r="R55" s="22"/>
      <c r="S55" s="19">
        <f>SUM(S44:S54)</f>
        <v>48</v>
      </c>
      <c r="T55" s="19">
        <f>SUM(T44:T54)</f>
        <v>73</v>
      </c>
      <c r="U55" s="19">
        <f>SUM(U44:U54)</f>
        <v>121</v>
      </c>
      <c r="V55" s="20">
        <f>+U55/E55</f>
        <v>40.333333333333336</v>
      </c>
      <c r="W55" s="22"/>
      <c r="X55" s="19">
        <f>SUM(X44:X54)</f>
        <v>34</v>
      </c>
      <c r="Y55" s="20">
        <v>11.33</v>
      </c>
      <c r="Z55" s="20"/>
      <c r="AA55" s="19">
        <f>SUM(AA44:AA54)</f>
        <v>85</v>
      </c>
      <c r="AB55" s="20">
        <v>28.333333333333332</v>
      </c>
      <c r="AC55" s="23"/>
      <c r="AD55" s="19">
        <f>SUM(AD44:AD54)</f>
        <v>37</v>
      </c>
      <c r="AE55" s="19">
        <f>SUM(AE44:AE54)</f>
        <v>66</v>
      </c>
      <c r="AF55" s="20">
        <v>22</v>
      </c>
      <c r="AG55" s="19">
        <f>SUM(AG44:AG54)</f>
        <v>4</v>
      </c>
      <c r="AH55" s="22"/>
      <c r="AI55" s="19">
        <f>SUM(AI44:AI54)</f>
        <v>267</v>
      </c>
      <c r="AJ55" s="20">
        <v>87</v>
      </c>
      <c r="AK55" s="21">
        <f>+(AI55+U55+AD55-AE55+(X55*2))/F55</f>
        <v>0.59305555555555556</v>
      </c>
      <c r="AL55" s="9"/>
      <c r="AM55" s="9"/>
      <c r="AN55" s="1"/>
    </row>
    <row r="56" spans="1:40" x14ac:dyDescent="0.3">
      <c r="A56" s="1"/>
      <c r="B56" s="1"/>
      <c r="C56" s="1"/>
      <c r="D56" s="1"/>
      <c r="E56" s="15">
        <v>3</v>
      </c>
      <c r="F56" s="5" t="s">
        <v>61</v>
      </c>
      <c r="G56" s="5">
        <f>3*240</f>
        <v>720</v>
      </c>
      <c r="H56" s="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5" t="s">
        <v>92</v>
      </c>
      <c r="AJ56" s="1"/>
      <c r="AK56" s="8"/>
      <c r="AL56" s="1"/>
      <c r="AM56" s="9"/>
      <c r="AN56" s="1"/>
    </row>
    <row r="57" spans="1:40" x14ac:dyDescent="0.3">
      <c r="A57" s="1"/>
      <c r="B57" s="1"/>
      <c r="C57" s="30"/>
      <c r="D57" s="7"/>
      <c r="E57" s="15">
        <v>0</v>
      </c>
      <c r="F57" s="5" t="s">
        <v>62</v>
      </c>
      <c r="G57" s="5">
        <v>0</v>
      </c>
      <c r="H57" s="18">
        <f>SUM(G56:G57)</f>
        <v>720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1"/>
      <c r="AF57" s="4"/>
      <c r="AG57" s="4"/>
      <c r="AH57" s="6"/>
      <c r="AI57" s="5">
        <f>+H55*2</f>
        <v>188</v>
      </c>
      <c r="AJ57" s="40" t="s">
        <v>85</v>
      </c>
      <c r="AK57" s="6"/>
      <c r="AL57" s="6"/>
      <c r="AM57" s="1"/>
      <c r="AN57" s="1"/>
    </row>
    <row r="58" spans="1:40" x14ac:dyDescent="0.3">
      <c r="A58" s="1"/>
      <c r="B58" s="1"/>
      <c r="C58" s="29"/>
      <c r="D58" s="3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1"/>
      <c r="AF58" s="12"/>
      <c r="AG58" s="13"/>
      <c r="AH58" s="6"/>
      <c r="AI58" s="38">
        <f>+L55*1</f>
        <v>0</v>
      </c>
      <c r="AJ58" s="40" t="s">
        <v>86</v>
      </c>
      <c r="AK58" s="6"/>
      <c r="AL58" s="6"/>
      <c r="AM58" s="6"/>
      <c r="AN58" s="1"/>
    </row>
    <row r="59" spans="1:40" x14ac:dyDescent="0.3">
      <c r="A59" s="3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1"/>
      <c r="AF59" s="12"/>
      <c r="AG59" s="13"/>
      <c r="AH59" s="6"/>
      <c r="AI59" s="39">
        <f>+O55</f>
        <v>79</v>
      </c>
      <c r="AJ59" s="41" t="s">
        <v>87</v>
      </c>
      <c r="AK59" s="6"/>
      <c r="AL59" s="6"/>
      <c r="AM59" s="6"/>
      <c r="AN59" s="1"/>
    </row>
    <row r="60" spans="1:40" x14ac:dyDescent="0.3">
      <c r="A60" s="2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1"/>
      <c r="AF60" s="6"/>
      <c r="AG60" s="13"/>
      <c r="AH60" s="6"/>
      <c r="AI60" s="38">
        <f>SUM(AI57:AI59)</f>
        <v>267</v>
      </c>
      <c r="AJ60" s="42" t="s">
        <v>80</v>
      </c>
      <c r="AK60" s="6"/>
      <c r="AL60" s="6"/>
      <c r="AM60" s="6"/>
      <c r="AN60" s="1"/>
    </row>
  </sheetData>
  <sheetProtection sheet="1" objects="1" scenarios="1"/>
  <pageMargins left="0.2" right="0.2" top="0.25" bottom="0.25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79-80 Player Stats</vt:lpstr>
      <vt:lpstr>'79-80 Player Stats'!Print_Area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2024-11-30T17:21:14Z</cp:lastPrinted>
  <dcterms:created xsi:type="dcterms:W3CDTF">2016-09-21T00:02:38Z</dcterms:created>
  <dcterms:modified xsi:type="dcterms:W3CDTF">2025-06-23T12:57:22Z</dcterms:modified>
</cp:coreProperties>
</file>