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"/>
    </mc:Choice>
  </mc:AlternateContent>
  <xr:revisionPtr revIDLastSave="0" documentId="13_ncr:1_{B49BD00E-B834-49AE-A412-706A087FD3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Player Stats" sheetId="1" r:id="rId1"/>
  </sheets>
  <definedNames>
    <definedName name="_xlnm.Print_Area" localSheetId="0">'78-79 Player Stats'!$A$1:$AN$53</definedName>
    <definedName name="_xlnm.Print_Titles" localSheetId="0">'78-79 Player Stats'!$3:$4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8" i="1" l="1"/>
  <c r="AG48" i="1"/>
  <c r="AE48" i="1"/>
  <c r="AD48" i="1"/>
  <c r="AA48" i="1"/>
  <c r="X48" i="1"/>
  <c r="U48" i="1"/>
  <c r="T48" i="1"/>
  <c r="S48" i="1"/>
  <c r="P48" i="1"/>
  <c r="O48" i="1"/>
  <c r="I48" i="1"/>
  <c r="H48" i="1"/>
  <c r="F48" i="1"/>
  <c r="AI22" i="1"/>
  <c r="AG22" i="1"/>
  <c r="AE22" i="1"/>
  <c r="AD22" i="1"/>
  <c r="AA22" i="1"/>
  <c r="X22" i="1"/>
  <c r="U22" i="1"/>
  <c r="T22" i="1"/>
  <c r="S22" i="1"/>
  <c r="P22" i="1"/>
  <c r="O22" i="1"/>
  <c r="I22" i="1"/>
  <c r="H22" i="1"/>
  <c r="F22" i="1"/>
  <c r="G49" i="1" l="1"/>
  <c r="AI41" i="1"/>
  <c r="AF41" i="1"/>
  <c r="AB41" i="1"/>
  <c r="Y41" i="1"/>
  <c r="U41" i="1"/>
  <c r="V41" i="1" s="1"/>
  <c r="Q41" i="1"/>
  <c r="J41" i="1"/>
  <c r="G41" i="1"/>
  <c r="AI15" i="1"/>
  <c r="AF15" i="1"/>
  <c r="AB15" i="1"/>
  <c r="Y15" i="1"/>
  <c r="U15" i="1"/>
  <c r="V15" i="1" s="1"/>
  <c r="Q15" i="1"/>
  <c r="J15" i="1"/>
  <c r="G15" i="1"/>
  <c r="AI51" i="1"/>
  <c r="H50" i="1"/>
  <c r="AF48" i="1"/>
  <c r="AB48" i="1"/>
  <c r="Y48" i="1"/>
  <c r="AI52" i="1"/>
  <c r="AF45" i="1"/>
  <c r="AB45" i="1"/>
  <c r="Y45" i="1"/>
  <c r="U45" i="1"/>
  <c r="V45" i="1" s="1"/>
  <c r="Q45" i="1"/>
  <c r="J45" i="1"/>
  <c r="AI45" i="1"/>
  <c r="G45" i="1"/>
  <c r="AF44" i="1"/>
  <c r="AB44" i="1"/>
  <c r="Y44" i="1"/>
  <c r="U44" i="1"/>
  <c r="V44" i="1" s="1"/>
  <c r="Q44" i="1"/>
  <c r="J44" i="1"/>
  <c r="G44" i="1"/>
  <c r="AF43" i="1"/>
  <c r="AB43" i="1"/>
  <c r="Y43" i="1"/>
  <c r="U43" i="1"/>
  <c r="V43" i="1" s="1"/>
  <c r="Q43" i="1"/>
  <c r="J43" i="1"/>
  <c r="AI43" i="1"/>
  <c r="G43" i="1"/>
  <c r="AF42" i="1"/>
  <c r="AB42" i="1"/>
  <c r="Y42" i="1"/>
  <c r="U42" i="1"/>
  <c r="V42" i="1" s="1"/>
  <c r="Q42" i="1"/>
  <c r="J42" i="1"/>
  <c r="AI42" i="1"/>
  <c r="G42" i="1"/>
  <c r="AI40" i="1"/>
  <c r="AJ40" i="1" s="1"/>
  <c r="AF40" i="1"/>
  <c r="AB40" i="1"/>
  <c r="Y40" i="1"/>
  <c r="U40" i="1"/>
  <c r="AK40" i="1" s="1"/>
  <c r="Q40" i="1"/>
  <c r="J40" i="1"/>
  <c r="G40" i="1"/>
  <c r="AI39" i="1"/>
  <c r="AF39" i="1"/>
  <c r="AB39" i="1"/>
  <c r="Y39" i="1"/>
  <c r="U39" i="1"/>
  <c r="V39" i="1" s="1"/>
  <c r="Q39" i="1"/>
  <c r="J39" i="1"/>
  <c r="G39" i="1"/>
  <c r="AI38" i="1"/>
  <c r="AJ38" i="1" s="1"/>
  <c r="AF38" i="1"/>
  <c r="AB38" i="1"/>
  <c r="Y38" i="1"/>
  <c r="U38" i="1"/>
  <c r="AK38" i="1" s="1"/>
  <c r="Q38" i="1"/>
  <c r="J38" i="1"/>
  <c r="G38" i="1"/>
  <c r="AF37" i="1"/>
  <c r="AB37" i="1"/>
  <c r="Y37" i="1"/>
  <c r="U37" i="1"/>
  <c r="V37" i="1" s="1"/>
  <c r="Q37" i="1"/>
  <c r="J37" i="1"/>
  <c r="AI37" i="1"/>
  <c r="G37" i="1"/>
  <c r="AF36" i="1"/>
  <c r="AB36" i="1"/>
  <c r="Y36" i="1"/>
  <c r="U36" i="1"/>
  <c r="V36" i="1" s="1"/>
  <c r="Q36" i="1"/>
  <c r="J36" i="1"/>
  <c r="AI36" i="1"/>
  <c r="G36" i="1"/>
  <c r="AI35" i="1"/>
  <c r="AF35" i="1"/>
  <c r="AB35" i="1"/>
  <c r="Y35" i="1"/>
  <c r="U35" i="1"/>
  <c r="V35" i="1" s="1"/>
  <c r="Q35" i="1"/>
  <c r="J35" i="1"/>
  <c r="G35" i="1"/>
  <c r="AF34" i="1"/>
  <c r="AB34" i="1"/>
  <c r="Y34" i="1"/>
  <c r="U34" i="1"/>
  <c r="V34" i="1" s="1"/>
  <c r="Q34" i="1"/>
  <c r="J34" i="1"/>
  <c r="AI34" i="1"/>
  <c r="G34" i="1"/>
  <c r="F6" i="1"/>
  <c r="F8" i="1"/>
  <c r="F16" i="1"/>
  <c r="F17" i="1"/>
  <c r="F18" i="1"/>
  <c r="AK39" i="1" l="1"/>
  <c r="AK41" i="1"/>
  <c r="AJ41" i="1"/>
  <c r="AK15" i="1"/>
  <c r="AJ15" i="1"/>
  <c r="V40" i="1"/>
  <c r="AK35" i="1"/>
  <c r="AJ39" i="1"/>
  <c r="AJ35" i="1"/>
  <c r="AJ36" i="1"/>
  <c r="AK36" i="1"/>
  <c r="AJ37" i="1"/>
  <c r="AK37" i="1"/>
  <c r="AK42" i="1"/>
  <c r="AJ42" i="1"/>
  <c r="AK45" i="1"/>
  <c r="AJ45" i="1"/>
  <c r="AJ34" i="1"/>
  <c r="AK34" i="1"/>
  <c r="AK43" i="1"/>
  <c r="AJ43" i="1"/>
  <c r="AI44" i="1"/>
  <c r="V38" i="1"/>
  <c r="V48" i="1"/>
  <c r="Q48" i="1"/>
  <c r="AK44" i="1" l="1"/>
  <c r="AJ44" i="1"/>
  <c r="J48" i="1"/>
  <c r="AI50" i="1"/>
  <c r="AI53" i="1" s="1"/>
  <c r="AJ48" i="1" l="1"/>
  <c r="AK48" i="1"/>
  <c r="H19" i="1"/>
  <c r="H18" i="1"/>
  <c r="H17" i="1"/>
  <c r="H16" i="1"/>
  <c r="H8" i="1"/>
  <c r="H6" i="1"/>
  <c r="AZ99" i="1" l="1"/>
  <c r="AZ98" i="1"/>
  <c r="H9" i="1" l="1"/>
  <c r="F7" i="1" l="1"/>
  <c r="AI25" i="1"/>
  <c r="BB99" i="1"/>
  <c r="BB98" i="1"/>
  <c r="F19" i="1" l="1"/>
  <c r="BQ146" i="1" l="1"/>
  <c r="BP146" i="1"/>
  <c r="BQ144" i="1"/>
  <c r="BP144" i="1"/>
  <c r="BQ143" i="1"/>
  <c r="BP143" i="1"/>
  <c r="BQ141" i="1"/>
  <c r="BP141" i="1"/>
  <c r="BN146" i="1"/>
  <c r="BM146" i="1"/>
  <c r="BN145" i="1"/>
  <c r="BM145" i="1"/>
  <c r="BN144" i="1"/>
  <c r="BM144" i="1"/>
  <c r="BN143" i="1"/>
  <c r="BM143" i="1"/>
  <c r="BN142" i="1"/>
  <c r="BM142" i="1"/>
  <c r="BN141" i="1"/>
  <c r="BM141" i="1"/>
  <c r="BN140" i="1"/>
  <c r="BM140" i="1"/>
  <c r="BN139" i="1"/>
  <c r="BM139" i="1"/>
  <c r="BN138" i="1"/>
  <c r="BM138" i="1"/>
  <c r="BN137" i="1"/>
  <c r="BM137" i="1"/>
  <c r="BN136" i="1"/>
  <c r="BM136" i="1"/>
  <c r="BJ146" i="1"/>
  <c r="BI146" i="1"/>
  <c r="BJ145" i="1"/>
  <c r="BI145" i="1"/>
  <c r="BJ143" i="1"/>
  <c r="BI143" i="1"/>
  <c r="BJ141" i="1"/>
  <c r="BI141" i="1"/>
  <c r="BG146" i="1"/>
  <c r="BG145" i="1"/>
  <c r="BG144" i="1"/>
  <c r="BU144" i="1" s="1"/>
  <c r="BG143" i="1"/>
  <c r="BG142" i="1"/>
  <c r="BG141" i="1"/>
  <c r="BG140" i="1"/>
  <c r="BU140" i="1" s="1"/>
  <c r="BG139" i="1"/>
  <c r="BG138" i="1"/>
  <c r="BG137" i="1"/>
  <c r="BG136" i="1"/>
  <c r="BU136" i="1" s="1"/>
  <c r="BF145" i="1"/>
  <c r="BF144" i="1"/>
  <c r="BF146" i="1"/>
  <c r="BF143" i="1"/>
  <c r="BF142" i="1"/>
  <c r="BT142" i="1" s="1"/>
  <c r="BF141" i="1"/>
  <c r="BH141" i="1" s="1"/>
  <c r="BF140" i="1"/>
  <c r="BF139" i="1"/>
  <c r="BF138" i="1"/>
  <c r="BT138" i="1" s="1"/>
  <c r="BF137" i="1"/>
  <c r="BH137" i="1" s="1"/>
  <c r="BF136" i="1"/>
  <c r="BQ135" i="1"/>
  <c r="BP135" i="1"/>
  <c r="BN135" i="1"/>
  <c r="BO135" i="1" s="1"/>
  <c r="BM135" i="1"/>
  <c r="BJ135" i="1"/>
  <c r="BI135" i="1"/>
  <c r="BW135" i="1" s="1"/>
  <c r="BG135" i="1"/>
  <c r="BF135" i="1"/>
  <c r="BN134" i="1"/>
  <c r="BM134" i="1"/>
  <c r="BG134" i="1"/>
  <c r="BF134" i="1"/>
  <c r="BQ133" i="1"/>
  <c r="BP133" i="1"/>
  <c r="BN133" i="1"/>
  <c r="BM133" i="1"/>
  <c r="BJ133" i="1"/>
  <c r="BI133" i="1"/>
  <c r="BG133" i="1"/>
  <c r="BU133" i="1" s="1"/>
  <c r="BF133" i="1"/>
  <c r="BT133" i="1" s="1"/>
  <c r="BT135" i="1"/>
  <c r="BX135" i="1" l="1"/>
  <c r="BH146" i="1"/>
  <c r="BX146" i="1"/>
  <c r="BW143" i="1"/>
  <c r="BT146" i="1"/>
  <c r="BU146" i="1"/>
  <c r="BU135" i="1"/>
  <c r="BV135" i="1" s="1"/>
  <c r="BX141" i="1"/>
  <c r="BU138" i="1"/>
  <c r="BV138" i="1" s="1"/>
  <c r="BU142" i="1"/>
  <c r="BX143" i="1"/>
  <c r="BO133" i="1"/>
  <c r="BH133" i="1"/>
  <c r="BX133" i="1"/>
  <c r="BH134" i="1"/>
  <c r="BT134" i="1"/>
  <c r="BH145" i="1"/>
  <c r="BW141" i="1"/>
  <c r="BO138" i="1"/>
  <c r="BO140" i="1"/>
  <c r="BO142" i="1"/>
  <c r="BT144" i="1"/>
  <c r="BW146" i="1"/>
  <c r="BO144" i="1"/>
  <c r="BV142" i="1"/>
  <c r="BH143" i="1"/>
  <c r="BO136" i="1"/>
  <c r="BH142" i="1"/>
  <c r="BH144" i="1"/>
  <c r="BU141" i="1"/>
  <c r="BU145" i="1"/>
  <c r="BO134" i="1"/>
  <c r="BT140" i="1"/>
  <c r="BV140" i="1" s="1"/>
  <c r="BU134" i="1"/>
  <c r="BV134" i="1" s="1"/>
  <c r="BN147" i="1"/>
  <c r="BH136" i="1"/>
  <c r="BU137" i="1"/>
  <c r="BW133" i="1"/>
  <c r="BH138" i="1"/>
  <c r="BG147" i="1"/>
  <c r="BU143" i="1"/>
  <c r="BO137" i="1"/>
  <c r="BO139" i="1"/>
  <c r="BO141" i="1"/>
  <c r="BO145" i="1"/>
  <c r="BT137" i="1"/>
  <c r="BT145" i="1"/>
  <c r="BT139" i="1"/>
  <c r="BT143" i="1"/>
  <c r="BV143" i="1" s="1"/>
  <c r="BM147" i="1"/>
  <c r="BT141" i="1"/>
  <c r="BV144" i="1"/>
  <c r="BU139" i="1"/>
  <c r="BH140" i="1"/>
  <c r="BH139" i="1"/>
  <c r="BF147" i="1"/>
  <c r="BT136" i="1"/>
  <c r="BV136" i="1" s="1"/>
  <c r="BH135" i="1"/>
  <c r="BV133" i="1"/>
  <c r="BV146" i="1" l="1"/>
  <c r="BH147" i="1"/>
  <c r="BU147" i="1"/>
  <c r="BV137" i="1"/>
  <c r="BV141" i="1"/>
  <c r="BV145" i="1"/>
  <c r="BT147" i="1"/>
  <c r="BV139" i="1"/>
  <c r="BO147" i="1"/>
  <c r="BO148" i="1"/>
  <c r="BH148" i="1"/>
  <c r="BV147" i="1" l="1"/>
  <c r="BV148" i="1"/>
  <c r="BJ89" i="1"/>
  <c r="BQ145" i="1" s="1"/>
  <c r="BX145" i="1" s="1"/>
  <c r="BI89" i="1"/>
  <c r="BP145" i="1" s="1"/>
  <c r="BW145" i="1" s="1"/>
  <c r="BJ88" i="1"/>
  <c r="BI88" i="1"/>
  <c r="BJ87" i="1"/>
  <c r="BI87" i="1"/>
  <c r="BJ85" i="1"/>
  <c r="BI85" i="1"/>
  <c r="BH93" i="1"/>
  <c r="BJ80" i="1"/>
  <c r="BI80" i="1"/>
  <c r="BJ67" i="1"/>
  <c r="BI67" i="1"/>
  <c r="BI139" i="1" s="1"/>
  <c r="BJ66" i="1"/>
  <c r="BI66" i="1"/>
  <c r="BJ64" i="1"/>
  <c r="BI64" i="1"/>
  <c r="BI134" i="1" s="1"/>
  <c r="BH72" i="1"/>
  <c r="BJ74" i="1"/>
  <c r="BJ144" i="1" s="1"/>
  <c r="BX144" i="1" s="1"/>
  <c r="BI74" i="1"/>
  <c r="BI144" i="1" s="1"/>
  <c r="BW144" i="1" s="1"/>
  <c r="BQ138" i="1"/>
  <c r="BQ142" i="1"/>
  <c r="BP142" i="1"/>
  <c r="BQ137" i="1"/>
  <c r="BP137" i="1"/>
  <c r="BQ136" i="1"/>
  <c r="BP136" i="1"/>
  <c r="BJ142" i="1"/>
  <c r="BI142" i="1"/>
  <c r="BJ140" i="1"/>
  <c r="BI140" i="1"/>
  <c r="BJ137" i="1"/>
  <c r="BI137" i="1"/>
  <c r="BJ136" i="1"/>
  <c r="BI136" i="1"/>
  <c r="BW136" i="1" s="1"/>
  <c r="BX136" i="1" l="1"/>
  <c r="BP138" i="1"/>
  <c r="BJ138" i="1"/>
  <c r="BQ140" i="1"/>
  <c r="BX140" i="1" s="1"/>
  <c r="BJ134" i="1"/>
  <c r="BW142" i="1"/>
  <c r="BP140" i="1"/>
  <c r="BW140" i="1" s="1"/>
  <c r="BP134" i="1"/>
  <c r="BP139" i="1"/>
  <c r="BW139" i="1" s="1"/>
  <c r="BJ139" i="1"/>
  <c r="BW137" i="1"/>
  <c r="BI138" i="1"/>
  <c r="BX137" i="1"/>
  <c r="BX142" i="1"/>
  <c r="BX138" i="1"/>
  <c r="BQ134" i="1"/>
  <c r="BQ139" i="1"/>
  <c r="BJ97" i="1"/>
  <c r="BI97" i="1"/>
  <c r="BG97" i="1"/>
  <c r="BF97" i="1"/>
  <c r="BG76" i="1"/>
  <c r="BF76" i="1"/>
  <c r="BJ116" i="1"/>
  <c r="BI116" i="1"/>
  <c r="BG116" i="1"/>
  <c r="BF116" i="1"/>
  <c r="BH95" i="1"/>
  <c r="BH74" i="1"/>
  <c r="BG115" i="1"/>
  <c r="BF115" i="1"/>
  <c r="BH94" i="1"/>
  <c r="BJ115" i="1"/>
  <c r="BI115" i="1"/>
  <c r="BH73" i="1"/>
  <c r="BJ114" i="1"/>
  <c r="BI114" i="1"/>
  <c r="BG114" i="1"/>
  <c r="BF114" i="1"/>
  <c r="BG113" i="1"/>
  <c r="BF113" i="1"/>
  <c r="BH92" i="1"/>
  <c r="BJ76" i="1"/>
  <c r="BI113" i="1"/>
  <c r="BH71" i="1"/>
  <c r="BJ112" i="1"/>
  <c r="BI112" i="1"/>
  <c r="BG112" i="1"/>
  <c r="BF112" i="1"/>
  <c r="BH91" i="1"/>
  <c r="BH70" i="1"/>
  <c r="BJ110" i="1"/>
  <c r="BI110" i="1"/>
  <c r="BG110" i="1"/>
  <c r="BF110" i="1"/>
  <c r="BH89" i="1"/>
  <c r="BH68" i="1"/>
  <c r="BJ109" i="1"/>
  <c r="BI109" i="1"/>
  <c r="BG109" i="1"/>
  <c r="BF109" i="1"/>
  <c r="BH88" i="1"/>
  <c r="BH67" i="1"/>
  <c r="BJ108" i="1"/>
  <c r="BG108" i="1"/>
  <c r="BF108" i="1"/>
  <c r="BI108" i="1"/>
  <c r="BH87" i="1"/>
  <c r="BH66" i="1"/>
  <c r="BJ106" i="1"/>
  <c r="BI106" i="1"/>
  <c r="BG106" i="1"/>
  <c r="BF106" i="1"/>
  <c r="BH85" i="1"/>
  <c r="BH64" i="1"/>
  <c r="BJ104" i="1"/>
  <c r="BI104" i="1"/>
  <c r="BG104" i="1"/>
  <c r="BF104" i="1"/>
  <c r="BH62" i="1"/>
  <c r="BJ103" i="1"/>
  <c r="BI103" i="1"/>
  <c r="BG103" i="1"/>
  <c r="BF103" i="1"/>
  <c r="BH61" i="1"/>
  <c r="BJ102" i="1"/>
  <c r="BI102" i="1"/>
  <c r="BG102" i="1"/>
  <c r="BF102" i="1"/>
  <c r="BH81" i="1"/>
  <c r="BH60" i="1"/>
  <c r="BJ101" i="1"/>
  <c r="BG101" i="1"/>
  <c r="BF101" i="1"/>
  <c r="BH80" i="1"/>
  <c r="BI76" i="1"/>
  <c r="BH59" i="1"/>
  <c r="BW138" i="1" l="1"/>
  <c r="BH103" i="1"/>
  <c r="BX139" i="1"/>
  <c r="BQ147" i="1"/>
  <c r="BQ148" i="1" s="1"/>
  <c r="BP147" i="1"/>
  <c r="BP148" i="1" s="1"/>
  <c r="BI147" i="1"/>
  <c r="BI148" i="1" s="1"/>
  <c r="BX134" i="1"/>
  <c r="BJ147" i="1"/>
  <c r="BJ148" i="1" s="1"/>
  <c r="BW134" i="1"/>
  <c r="BW147" i="1" s="1"/>
  <c r="BW148" i="1" s="1"/>
  <c r="BH114" i="1"/>
  <c r="BH106" i="1"/>
  <c r="BH97" i="1"/>
  <c r="BH112" i="1"/>
  <c r="BH104" i="1"/>
  <c r="BH77" i="1"/>
  <c r="BH110" i="1"/>
  <c r="BH102" i="1"/>
  <c r="BH108" i="1"/>
  <c r="BF118" i="1"/>
  <c r="BH116" i="1"/>
  <c r="BH109" i="1"/>
  <c r="BG118" i="1"/>
  <c r="BH113" i="1"/>
  <c r="BH115" i="1"/>
  <c r="BH101" i="1"/>
  <c r="BH76" i="1"/>
  <c r="BH98" i="1"/>
  <c r="BJ113" i="1"/>
  <c r="BJ118" i="1" s="1"/>
  <c r="BI101" i="1"/>
  <c r="BI118" i="1" s="1"/>
  <c r="BX147" i="1" l="1"/>
  <c r="BX148" i="1" s="1"/>
  <c r="BJ77" i="1"/>
  <c r="BJ98" i="1"/>
  <c r="BH118" i="1"/>
  <c r="BI77" i="1"/>
  <c r="BI98" i="1"/>
  <c r="BH119" i="1"/>
  <c r="BJ119" i="1" s="1"/>
  <c r="BI119" i="1" l="1"/>
  <c r="G23" i="1" l="1"/>
  <c r="H24" i="1" s="1"/>
  <c r="G18" i="1" l="1"/>
  <c r="J18" i="1"/>
  <c r="Q18" i="1"/>
  <c r="U18" i="1"/>
  <c r="V18" i="1" s="1"/>
  <c r="Y18" i="1"/>
  <c r="AB18" i="1"/>
  <c r="AF18" i="1"/>
  <c r="AI18" i="1"/>
  <c r="AJ18" i="1" s="1"/>
  <c r="G19" i="1"/>
  <c r="J19" i="1"/>
  <c r="Q19" i="1"/>
  <c r="U19" i="1"/>
  <c r="V19" i="1" s="1"/>
  <c r="Y19" i="1"/>
  <c r="AB19" i="1"/>
  <c r="AF19" i="1"/>
  <c r="AI19" i="1"/>
  <c r="AJ19" i="1" s="1"/>
  <c r="G13" i="1"/>
  <c r="J13" i="1"/>
  <c r="Q13" i="1"/>
  <c r="U13" i="1"/>
  <c r="V13" i="1" s="1"/>
  <c r="Y13" i="1"/>
  <c r="AB13" i="1"/>
  <c r="AF13" i="1"/>
  <c r="AI13" i="1"/>
  <c r="AJ13" i="1" s="1"/>
  <c r="G11" i="1"/>
  <c r="J11" i="1"/>
  <c r="Q11" i="1"/>
  <c r="U11" i="1"/>
  <c r="V11" i="1" s="1"/>
  <c r="Y11" i="1"/>
  <c r="AB11" i="1"/>
  <c r="AF11" i="1"/>
  <c r="AI11" i="1"/>
  <c r="AJ11" i="1" s="1"/>
  <c r="G8" i="1"/>
  <c r="J8" i="1"/>
  <c r="Q8" i="1"/>
  <c r="U8" i="1"/>
  <c r="V8" i="1" s="1"/>
  <c r="Y8" i="1"/>
  <c r="AB8" i="1"/>
  <c r="AF8" i="1"/>
  <c r="AI8" i="1"/>
  <c r="AJ8" i="1" s="1"/>
  <c r="G9" i="1"/>
  <c r="J9" i="1"/>
  <c r="Q9" i="1"/>
  <c r="U9" i="1"/>
  <c r="V9" i="1" s="1"/>
  <c r="Y9" i="1"/>
  <c r="AB9" i="1"/>
  <c r="AF9" i="1"/>
  <c r="AI9" i="1"/>
  <c r="AJ9" i="1" s="1"/>
  <c r="G16" i="1"/>
  <c r="J16" i="1"/>
  <c r="Q16" i="1"/>
  <c r="U16" i="1"/>
  <c r="V16" i="1" s="1"/>
  <c r="Y16" i="1"/>
  <c r="AB16" i="1"/>
  <c r="AF16" i="1"/>
  <c r="AI16" i="1"/>
  <c r="AK16" i="1" s="1"/>
  <c r="G6" i="1"/>
  <c r="J6" i="1"/>
  <c r="Q6" i="1"/>
  <c r="U6" i="1"/>
  <c r="V6" i="1" s="1"/>
  <c r="Y6" i="1"/>
  <c r="AB6" i="1"/>
  <c r="AF6" i="1"/>
  <c r="AI6" i="1"/>
  <c r="AJ6" i="1" s="1"/>
  <c r="G14" i="1"/>
  <c r="J14" i="1"/>
  <c r="Q14" i="1"/>
  <c r="U14" i="1"/>
  <c r="V14" i="1" s="1"/>
  <c r="Y14" i="1"/>
  <c r="AB14" i="1"/>
  <c r="AF14" i="1"/>
  <c r="AI14" i="1"/>
  <c r="AK14" i="1" s="1"/>
  <c r="G17" i="1"/>
  <c r="J17" i="1"/>
  <c r="Q17" i="1"/>
  <c r="U17" i="1"/>
  <c r="V17" i="1" s="1"/>
  <c r="Y17" i="1"/>
  <c r="AB17" i="1"/>
  <c r="AF17" i="1"/>
  <c r="AI17" i="1"/>
  <c r="AJ17" i="1" s="1"/>
  <c r="G7" i="1"/>
  <c r="J7" i="1"/>
  <c r="Q7" i="1"/>
  <c r="U7" i="1"/>
  <c r="V7" i="1" s="1"/>
  <c r="Y7" i="1"/>
  <c r="AB7" i="1"/>
  <c r="AF7" i="1"/>
  <c r="AI7" i="1"/>
  <c r="G12" i="1"/>
  <c r="J12" i="1"/>
  <c r="Q12" i="1"/>
  <c r="U12" i="1"/>
  <c r="V12" i="1" s="1"/>
  <c r="Y12" i="1"/>
  <c r="AB12" i="1"/>
  <c r="AF12" i="1"/>
  <c r="AI12" i="1"/>
  <c r="AJ12" i="1" s="1"/>
  <c r="G10" i="1"/>
  <c r="J10" i="1"/>
  <c r="Q10" i="1"/>
  <c r="U10" i="1"/>
  <c r="V10" i="1" s="1"/>
  <c r="Y10" i="1"/>
  <c r="AB10" i="1"/>
  <c r="AF10" i="1"/>
  <c r="AI10" i="1"/>
  <c r="AJ10" i="1" s="1"/>
  <c r="G5" i="1"/>
  <c r="J5" i="1"/>
  <c r="Q5" i="1"/>
  <c r="U5" i="1"/>
  <c r="V5" i="1" s="1"/>
  <c r="Y5" i="1"/>
  <c r="AB5" i="1"/>
  <c r="AF5" i="1"/>
  <c r="AI5" i="1"/>
  <c r="AJ5" i="1" s="1"/>
  <c r="AI26" i="1" l="1"/>
  <c r="AI24" i="1"/>
  <c r="AF22" i="1"/>
  <c r="Y22" i="1"/>
  <c r="AB22" i="1"/>
  <c r="AJ14" i="1"/>
  <c r="AK7" i="1"/>
  <c r="AJ16" i="1"/>
  <c r="AK19" i="1"/>
  <c r="AK12" i="1"/>
  <c r="J22" i="1"/>
  <c r="AK11" i="1"/>
  <c r="AK18" i="1"/>
  <c r="AK10" i="1"/>
  <c r="Q22" i="1"/>
  <c r="AJ7" i="1"/>
  <c r="AK5" i="1"/>
  <c r="AK6" i="1"/>
  <c r="AK9" i="1"/>
  <c r="AK13" i="1"/>
  <c r="AK17" i="1"/>
  <c r="AK8" i="1"/>
  <c r="AI27" i="1" l="1"/>
  <c r="V22" i="1"/>
  <c r="AK22" i="1"/>
  <c r="AJ22" i="1"/>
</calcChain>
</file>

<file path=xl/sharedStrings.xml><?xml version="1.0" encoding="utf-8"?>
<sst xmlns="http://schemas.openxmlformats.org/spreadsheetml/2006/main" count="596" uniqueCount="211">
  <si>
    <t>IOWA CORNETS</t>
  </si>
  <si>
    <t>1978 - 79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</si>
  <si>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</si>
  <si>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</si>
  <si>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</si>
  <si>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</si>
  <si>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</si>
  <si>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</si>
  <si>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</si>
  <si>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</si>
  <si>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</si>
  <si>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</si>
  <si>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</si>
  <si>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</si>
  <si>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</si>
  <si>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</si>
  <si>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</si>
  <si>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</si>
  <si>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</si>
  <si>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</si>
  <si>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</si>
  <si>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</si>
  <si>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</si>
  <si>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</si>
  <si>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</si>
  <si>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</si>
  <si>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</si>
  <si>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</si>
  <si>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</si>
  <si>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</si>
  <si>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</si>
  <si>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</t>
  </si>
  <si>
    <t>Record</t>
  </si>
  <si>
    <t>Home</t>
  </si>
  <si>
    <t>COMMENTS</t>
  </si>
  <si>
    <t>Location</t>
  </si>
  <si>
    <t>Attendance</t>
  </si>
  <si>
    <t>78 - 79</t>
  </si>
  <si>
    <t>Iowa Cornets</t>
  </si>
  <si>
    <t>Tucker, Robin</t>
  </si>
  <si>
    <t>Ohio State</t>
  </si>
  <si>
    <t>5'7"</t>
  </si>
  <si>
    <t xml:space="preserve"> 1-0</t>
  </si>
  <si>
    <t>Iowa</t>
  </si>
  <si>
    <t>Minnesota</t>
  </si>
  <si>
    <t>Uhl, Joan</t>
  </si>
  <si>
    <t>Cal Poly - Pomona</t>
  </si>
  <si>
    <t>5'11"</t>
  </si>
  <si>
    <t>New York</t>
  </si>
  <si>
    <t xml:space="preserve"> 2-0</t>
  </si>
  <si>
    <t>Penquite, Rhonda</t>
  </si>
  <si>
    <t>Oral Roberts U.</t>
  </si>
  <si>
    <t>5'9"</t>
  </si>
  <si>
    <t xml:space="preserve"> 3-0</t>
  </si>
  <si>
    <t>Chicago</t>
  </si>
  <si>
    <t>Kunzman, Connie</t>
  </si>
  <si>
    <t>6'1"</t>
  </si>
  <si>
    <t>Milwaukee</t>
  </si>
  <si>
    <t>Draving, Doris</t>
  </si>
  <si>
    <t>E.Stroudsburg State</t>
  </si>
  <si>
    <t>OT</t>
  </si>
  <si>
    <t>Green, Anita</t>
  </si>
  <si>
    <t>College of Charleston</t>
  </si>
  <si>
    <t>5'4"</t>
  </si>
  <si>
    <t>Sharps, Denise</t>
  </si>
  <si>
    <t>Indiana State Univ.</t>
  </si>
  <si>
    <t>5'10"</t>
  </si>
  <si>
    <t>Bolin, Molly</t>
  </si>
  <si>
    <t>Grand View College</t>
  </si>
  <si>
    <t>Rutter, Nancy</t>
  </si>
  <si>
    <t>Univ. of Missouri</t>
  </si>
  <si>
    <t>6'0"</t>
  </si>
  <si>
    <t>New Jersey</t>
  </si>
  <si>
    <t>Stephen F. Austin</t>
  </si>
  <si>
    <t>Houston</t>
  </si>
  <si>
    <t>Crevier, Tanya</t>
  </si>
  <si>
    <t>So.Dakota State U.</t>
  </si>
  <si>
    <t>5'3"</t>
  </si>
  <si>
    <t>Briar Cliff College</t>
  </si>
  <si>
    <t>Hawkins, Kathy</t>
  </si>
  <si>
    <t>5'6"</t>
  </si>
  <si>
    <t>Dayton</t>
  </si>
  <si>
    <t>Alt, Suzanne</t>
  </si>
  <si>
    <t>6'3"</t>
  </si>
  <si>
    <t>------------</t>
  </si>
  <si>
    <t xml:space="preserve"> 18-12</t>
  </si>
  <si>
    <t>California</t>
  </si>
  <si>
    <t>1-0</t>
  </si>
  <si>
    <t>Cedar Rapids</t>
  </si>
  <si>
    <t>3-0</t>
  </si>
  <si>
    <t>Milwaukee Arena</t>
  </si>
  <si>
    <t>21-12</t>
  </si>
  <si>
    <t>Des Moines</t>
  </si>
  <si>
    <t>Dallas</t>
  </si>
  <si>
    <t>9-3</t>
  </si>
  <si>
    <t>5-0</t>
  </si>
  <si>
    <t>8-14</t>
  </si>
  <si>
    <t>Wayne State</t>
  </si>
  <si>
    <t>8-8</t>
  </si>
  <si>
    <t>12-16</t>
  </si>
  <si>
    <t>2-8</t>
  </si>
  <si>
    <t>Thomas, Debra K.</t>
  </si>
  <si>
    <t>8-7</t>
  </si>
  <si>
    <t>0-1</t>
  </si>
  <si>
    <t>10-24</t>
  </si>
  <si>
    <t>Kiel Auditorium</t>
  </si>
  <si>
    <t>14-6</t>
  </si>
  <si>
    <t>15-7</t>
  </si>
  <si>
    <t>16-7</t>
  </si>
  <si>
    <t>10-11</t>
  </si>
  <si>
    <t>Alumni Hall-DePaul</t>
  </si>
  <si>
    <t>15-14</t>
  </si>
  <si>
    <t>New Orleans</t>
  </si>
  <si>
    <t>13-10</t>
  </si>
  <si>
    <t>12-2</t>
  </si>
  <si>
    <t>Philadelphia</t>
  </si>
  <si>
    <t>The Summit</t>
  </si>
  <si>
    <t>San Francisco</t>
  </si>
  <si>
    <t>15-12</t>
  </si>
  <si>
    <t>Dunn Sports Complex</t>
  </si>
  <si>
    <t>St. Louis</t>
  </si>
  <si>
    <t>7-5</t>
  </si>
  <si>
    <t>Met Center</t>
  </si>
  <si>
    <t>14-9</t>
  </si>
  <si>
    <t>Tulane</t>
  </si>
  <si>
    <t>15-17</t>
  </si>
  <si>
    <t>Washington</t>
  </si>
  <si>
    <t>Washington Folds</t>
  </si>
  <si>
    <t>8-3</t>
  </si>
  <si>
    <t>Long Beach</t>
  </si>
  <si>
    <t>19-12</t>
  </si>
  <si>
    <t>13-4</t>
  </si>
  <si>
    <t>18-10</t>
  </si>
  <si>
    <t>20-12</t>
  </si>
  <si>
    <t>7-2</t>
  </si>
  <si>
    <t>11-4</t>
  </si>
  <si>
    <t>6-0</t>
  </si>
  <si>
    <t>7-1</t>
  </si>
  <si>
    <t>12-4</t>
  </si>
  <si>
    <t>17-10</t>
  </si>
  <si>
    <t>23-12</t>
  </si>
  <si>
    <t>4-0</t>
  </si>
  <si>
    <t>Convention Center</t>
  </si>
  <si>
    <t>Philadelphia Folds</t>
  </si>
  <si>
    <t>SF Civic Auditorium</t>
  </si>
  <si>
    <t>Madison Square Garden</t>
  </si>
  <si>
    <t>No.</t>
  </si>
  <si>
    <t xml:space="preserve"> x 240</t>
  </si>
  <si>
    <t xml:space="preserve"> x 25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</si>
  <si>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</si>
  <si>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</si>
  <si>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</si>
  <si>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</si>
  <si>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</si>
  <si>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</si>
  <si>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</si>
  <si>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</si>
  <si>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</si>
  <si>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Coaches</t>
  </si>
  <si>
    <t>Steve Kirk</t>
  </si>
  <si>
    <t xml:space="preserve"> 4-0</t>
  </si>
  <si>
    <t xml:space="preserve"> 5-0</t>
  </si>
  <si>
    <t xml:space="preserve"> 6-0</t>
  </si>
  <si>
    <t xml:space="preserve"> 6-1</t>
  </si>
  <si>
    <t xml:space="preserve"> 7-1</t>
  </si>
  <si>
    <t xml:space="preserve"> 7-2</t>
  </si>
  <si>
    <t xml:space="preserve"> 7-3</t>
  </si>
  <si>
    <t xml:space="preserve"> 8-3</t>
  </si>
  <si>
    <t xml:space="preserve"> 9-3</t>
  </si>
  <si>
    <t xml:space="preserve"> 9-4</t>
  </si>
  <si>
    <t xml:space="preserve"> 10-4</t>
  </si>
  <si>
    <t xml:space="preserve"> 11-4</t>
  </si>
  <si>
    <t xml:space="preserve"> 12-4</t>
  </si>
  <si>
    <t xml:space="preserve"> 13-4</t>
  </si>
  <si>
    <t xml:space="preserve"> 14-4</t>
  </si>
  <si>
    <t xml:space="preserve"> 14-5</t>
  </si>
  <si>
    <t xml:space="preserve"> 15-5</t>
  </si>
  <si>
    <t xml:space="preserve"> 15-6</t>
  </si>
  <si>
    <t xml:space="preserve"> 15-7</t>
  </si>
  <si>
    <t xml:space="preserve"> 16-7</t>
  </si>
  <si>
    <t xml:space="preserve"> 16-8</t>
  </si>
  <si>
    <t xml:space="preserve"> 16-9</t>
  </si>
  <si>
    <t xml:space="preserve"> 16-10</t>
  </si>
  <si>
    <t xml:space="preserve"> 17-10</t>
  </si>
  <si>
    <t xml:space="preserve"> 18-10</t>
  </si>
  <si>
    <t xml:space="preserve"> 18-11</t>
  </si>
  <si>
    <t xml:space="preserve"> 19-12</t>
  </si>
  <si>
    <t xml:space="preserve"> 20-12</t>
  </si>
  <si>
    <t xml:space="preserve"> 21-12</t>
  </si>
  <si>
    <t xml:space="preserve"> 22-12</t>
  </si>
  <si>
    <t xml:space="preserve"> 23-12</t>
  </si>
  <si>
    <t xml:space="preserve"> 24-12</t>
  </si>
  <si>
    <t xml:space="preserve"> 6 game win streak</t>
  </si>
  <si>
    <t>Long, Denise</t>
  </si>
  <si>
    <t>Historical Records vs All-Teams  (listed Alphabetically by City)</t>
  </si>
  <si>
    <t>Univ. of San Francisco</t>
  </si>
  <si>
    <t>Schrad, Mary</t>
  </si>
  <si>
    <t>Home Attendance</t>
  </si>
  <si>
    <t>Away Attendance</t>
  </si>
  <si>
    <t xml:space="preserve"> 2 pts</t>
  </si>
  <si>
    <t xml:space="preserve"> 3 pts</t>
  </si>
  <si>
    <t xml:space="preserve"> FTs</t>
  </si>
  <si>
    <t>TOTAL</t>
  </si>
  <si>
    <t>1978 - 1979  Player Stats</t>
  </si>
  <si>
    <t>Adjustment</t>
  </si>
  <si>
    <t>Game totals =  3,568</t>
  </si>
  <si>
    <t>1978 - 1979  Playoff  Stats</t>
  </si>
  <si>
    <t>Game totals =  825</t>
  </si>
  <si>
    <t>Univ. of Nebraska</t>
  </si>
  <si>
    <t>5'10'</t>
  </si>
  <si>
    <t>79 Playoffs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</si>
</sst>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9" fillId="0" borderId="0" xfId="0" applyFont="1"/>
    <xf numFmtId="0" fontId="1" fillId="0" borderId="0" xfId="0" quotePrefix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8" fillId="0" borderId="0" xfId="0" applyFont="1" applyAlignment="1">
      <alignment horizontal="left"/>
    </xf>
    <xf numFmtId="0" fontId="10" fillId="0" borderId="0" xfId="0" applyFont="1"/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166" fontId="10" fillId="0" borderId="0" xfId="0" applyNumberFormat="1" applyFont="1"/>
    <xf numFmtId="17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right"/>
    </xf>
    <xf numFmtId="164" fontId="6" fillId="0" borderId="0" xfId="0" applyNumberFormat="1" applyFont="1"/>
    <xf numFmtId="16" fontId="10" fillId="0" borderId="0" xfId="0" applyNumberFormat="1" applyFont="1" applyAlignment="1">
      <alignment horizontal="center"/>
    </xf>
    <xf numFmtId="164" fontId="7" fillId="0" borderId="0" xfId="0" applyNumberFormat="1" applyFont="1"/>
    <xf numFmtId="164" fontId="1" fillId="0" borderId="0" xfId="0" quotePrefix="1" applyNumberFormat="1" applyFont="1"/>
    <xf numFmtId="14" fontId="11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2" fontId="5" fillId="2" borderId="0" xfId="0" applyNumberFormat="1" applyFont="1" applyFill="1"/>
    <xf numFmtId="165" fontId="5" fillId="2" borderId="0" xfId="0" applyNumberFormat="1" applyFont="1" applyFill="1"/>
    <xf numFmtId="166" fontId="5" fillId="2" borderId="0" xfId="0" applyNumberFormat="1" applyFont="1" applyFill="1"/>
    <xf numFmtId="164" fontId="5" fillId="2" borderId="0" xfId="1" applyNumberFormat="1" applyFont="1" applyFill="1"/>
    <xf numFmtId="0" fontId="1" fillId="3" borderId="0" xfId="0" applyFont="1" applyFill="1"/>
    <xf numFmtId="0" fontId="1" fillId="4" borderId="0" xfId="0" applyFont="1" applyFill="1"/>
    <xf numFmtId="0" fontId="6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3" fillId="4" borderId="0" xfId="0" applyFont="1" applyFill="1"/>
    <xf numFmtId="0" fontId="3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166" fontId="5" fillId="2" borderId="7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  <xf numFmtId="166" fontId="1" fillId="3" borderId="0" xfId="0" applyNumberFormat="1" applyFont="1" applyFill="1"/>
    <xf numFmtId="165" fontId="1" fillId="3" borderId="0" xfId="0" applyNumberFormat="1" applyFont="1" applyFill="1"/>
    <xf numFmtId="0" fontId="17" fillId="0" borderId="0" xfId="0" applyFont="1" applyAlignment="1">
      <alignment horizontal="center"/>
    </xf>
    <xf numFmtId="0" fontId="18" fillId="0" borderId="0" xfId="0" applyFont="1"/>
    <xf numFmtId="0" fontId="14" fillId="4" borderId="0" xfId="0" applyFont="1" applyFill="1"/>
    <xf numFmtId="0" fontId="1" fillId="0" borderId="7" xfId="0" applyFont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164" fontId="5" fillId="2" borderId="0" xfId="1" applyNumberFormat="1" applyFont="1" applyFill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6" fontId="10" fillId="0" borderId="6" xfId="0" applyNumberFormat="1" applyFont="1" applyBorder="1"/>
    <xf numFmtId="0" fontId="10" fillId="0" borderId="7" xfId="0" applyFont="1" applyBorder="1"/>
    <xf numFmtId="0" fontId="13" fillId="0" borderId="6" xfId="0" applyFont="1" applyBorder="1"/>
    <xf numFmtId="0" fontId="13" fillId="0" borderId="7" xfId="0" applyFont="1" applyBorder="1"/>
    <xf numFmtId="164" fontId="6" fillId="0" borderId="0" xfId="1" applyNumberFormat="1" applyFont="1"/>
    <xf numFmtId="17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2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166" fontId="6" fillId="0" borderId="0" xfId="0" applyNumberFormat="1" applyFont="1"/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4" xfId="0" applyFont="1" applyBorder="1"/>
    <xf numFmtId="16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6" fontId="1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20" fillId="0" borderId="0" xfId="0" applyFont="1"/>
    <xf numFmtId="164" fontId="16" fillId="0" borderId="0" xfId="0" applyNumberFormat="1" applyFont="1"/>
    <xf numFmtId="166" fontId="16" fillId="0" borderId="0" xfId="0" applyNumberFormat="1" applyFont="1"/>
    <xf numFmtId="0" fontId="5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6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5" fillId="0" borderId="0" xfId="1" applyNumberFormat="1" applyFont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21" fillId="0" borderId="0" xfId="0" applyFont="1"/>
    <xf numFmtId="164" fontId="8" fillId="0" borderId="0" xfId="0" applyNumberFormat="1" applyFont="1" applyAlignment="1">
      <alignment horizontal="center"/>
    </xf>
    <xf numFmtId="164" fontId="5" fillId="0" borderId="0" xfId="0" applyNumberFormat="1" applyFont="1"/>
    <xf numFmtId="2" fontId="5" fillId="0" borderId="0" xfId="0" applyNumberFormat="1" applyFont="1"/>
    <xf numFmtId="166" fontId="5" fillId="0" borderId="0" xfId="0" applyNumberFormat="1" applyFont="1"/>
    <xf numFmtId="164" fontId="1" fillId="0" borderId="0" xfId="1" applyNumberFormat="1" applyFont="1" applyFill="1"/>
    <xf numFmtId="164" fontId="5" fillId="0" borderId="0" xfId="1" applyNumberFormat="1" applyFont="1" applyFill="1"/>
    <xf numFmtId="2" fontId="1" fillId="0" borderId="0" xfId="0" applyNumberFormat="1" applyFont="1"/>
    <xf numFmtId="2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8" fillId="6" borderId="0" xfId="0" applyFont="1" applyFill="1" applyAlignment="1">
      <alignment horizontal="center"/>
    </xf>
    <xf numFmtId="2" fontId="6" fillId="6" borderId="0" xfId="0" applyNumberFormat="1" applyFont="1" applyFill="1"/>
    <xf numFmtId="165" fontId="6" fillId="6" borderId="0" xfId="0" applyNumberFormat="1" applyFont="1" applyFill="1"/>
    <xf numFmtId="0" fontId="8" fillId="6" borderId="0" xfId="0" applyFont="1" applyFill="1"/>
    <xf numFmtId="166" fontId="6" fillId="6" borderId="0" xfId="0" applyNumberFormat="1" applyFont="1" applyFill="1"/>
    <xf numFmtId="164" fontId="6" fillId="6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78"/>
  <sheetViews>
    <sheetView tabSelected="1" workbookViewId="0"/>
  </sheetViews>
  <sheetFormatPr defaultRowHeight="14.4" x14ac:dyDescent="0.3"/>
  <cols>
    <col min="1" max="1" width="8.33203125" customWidth="1"/>
    <col min="2" max="2" width="10.6640625" customWidth="1"/>
    <col min="3" max="3" width="17.33203125" customWidth="1"/>
    <col min="4" max="4" width="4.44140625" customWidth="1"/>
    <col min="5" max="5" width="5.6640625" customWidth="1"/>
    <col min="6" max="6" width="6.6640625" customWidth="1"/>
    <col min="7" max="7" width="7.33203125" customWidth="1"/>
    <col min="8" max="8" width="7.88671875" customWidth="1"/>
    <col min="9" max="10" width="6.6640625" customWidth="1"/>
    <col min="11" max="11" width="1.5546875" customWidth="1"/>
    <col min="12" max="12" width="6.44140625" hidden="1" customWidth="1"/>
    <col min="13" max="13" width="5.44140625" hidden="1" customWidth="1"/>
    <col min="14" max="14" width="1.5546875" hidden="1" customWidth="1"/>
    <col min="15" max="15" width="5.5546875" customWidth="1"/>
    <col min="16" max="17" width="6.6640625" customWidth="1"/>
    <col min="18" max="18" width="1.5546875" customWidth="1"/>
    <col min="19" max="19" width="6.6640625" customWidth="1"/>
    <col min="20" max="20" width="7.33203125" customWidth="1"/>
    <col min="21" max="21" width="9" bestFit="1" customWidth="1"/>
    <col min="22" max="22" width="7.44140625" bestFit="1" customWidth="1"/>
    <col min="23" max="23" width="1.5546875" customWidth="1"/>
    <col min="24" max="25" width="6.6640625" bestFit="1" customWidth="1"/>
    <col min="26" max="26" width="1.5546875" customWidth="1"/>
    <col min="27" max="28" width="6.6640625" bestFit="1" customWidth="1"/>
    <col min="29" max="29" width="1.5546875" customWidth="1"/>
    <col min="30" max="30" width="6.33203125" customWidth="1"/>
    <col min="31" max="33" width="6.6640625" bestFit="1" customWidth="1"/>
    <col min="34" max="34" width="1.5546875" customWidth="1"/>
    <col min="35" max="35" width="8.33203125" bestFit="1" customWidth="1"/>
    <col min="36" max="36" width="6.6640625" bestFit="1" customWidth="1"/>
    <col min="37" max="37" width="7" bestFit="1" customWidth="1"/>
    <col min="38" max="38" width="1.5546875" customWidth="1"/>
    <col min="39" max="39" width="17.6640625" customWidth="1"/>
    <col min="40" max="40" width="4.44140625" bestFit="1" customWidth="1"/>
    <col min="41" max="41" width="4.5546875" customWidth="1"/>
    <col min="42" max="42" width="6.33203125" bestFit="1" customWidth="1"/>
    <col min="44" max="44" width="9.6640625" customWidth="1"/>
    <col min="45" max="45" width="7.44140625" customWidth="1"/>
    <col min="46" max="46" width="10.44140625" customWidth="1"/>
    <col min="47" max="48" width="5.33203125" bestFit="1" customWidth="1"/>
    <col min="49" max="49" width="11.6640625" customWidth="1"/>
    <col min="50" max="50" width="6" customWidth="1"/>
    <col min="51" max="51" width="22" customWidth="1"/>
    <col min="52" max="52" width="9" customWidth="1"/>
    <col min="53" max="53" width="27.6640625" customWidth="1"/>
    <col min="54" max="54" width="11" customWidth="1"/>
    <col min="55" max="55" width="6.6640625" customWidth="1"/>
    <col min="56" max="56" width="8.6640625" customWidth="1"/>
    <col min="57" max="57" width="11" customWidth="1"/>
    <col min="58" max="58" width="4.6640625" customWidth="1"/>
    <col min="59" max="59" width="5" customWidth="1"/>
    <col min="60" max="60" width="7.6640625" customWidth="1"/>
    <col min="61" max="61" width="6.88671875" customWidth="1"/>
    <col min="62" max="62" width="7.33203125" customWidth="1"/>
    <col min="63" max="63" width="4.5546875" customWidth="1"/>
    <col min="64" max="64" width="11.5546875" customWidth="1"/>
    <col min="65" max="65" width="4.5546875" customWidth="1"/>
    <col min="66" max="66" width="4.6640625" customWidth="1"/>
    <col min="67" max="67" width="7.33203125" customWidth="1"/>
    <col min="68" max="68" width="6.88671875" customWidth="1"/>
    <col min="69" max="69" width="7" customWidth="1"/>
    <col min="70" max="70" width="4.5546875" customWidth="1"/>
    <col min="71" max="71" width="11.44140625" customWidth="1"/>
    <col min="72" max="72" width="5" customWidth="1"/>
    <col min="73" max="73" width="5.44140625" customWidth="1"/>
    <col min="74" max="74" width="6.6640625" customWidth="1"/>
    <col min="75" max="75" width="6.44140625" customWidth="1"/>
    <col min="76" max="76" width="7" customWidth="1"/>
  </cols>
  <sheetData>
    <row r="1" spans="1:82" ht="21" x14ac:dyDescent="0.4">
      <c r="A1" s="108" t="s">
        <v>0</v>
      </c>
      <c r="B1" s="1"/>
      <c r="C1" s="1"/>
      <c r="D1" s="1"/>
      <c r="E1" s="108" t="s">
        <v>203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39"/>
      <c r="BQ1" s="39"/>
    </row>
    <row r="2" spans="1:82" ht="17.399999999999999" x14ac:dyDescent="0.3">
      <c r="A2" s="1"/>
      <c r="B2" s="12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</row>
    <row r="3" spans="1:8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3"/>
      <c r="AR3" s="1"/>
      <c r="AS3" s="1"/>
      <c r="AT3" s="27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</row>
    <row r="4" spans="1:82" x14ac:dyDescent="0.3">
      <c r="A4" s="3" t="s">
        <v>1</v>
      </c>
      <c r="B4" s="4" t="s">
        <v>2</v>
      </c>
      <c r="C4" s="4" t="s">
        <v>3</v>
      </c>
      <c r="D4" s="4" t="s">
        <v>146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9"/>
      <c r="L4" s="4" t="s">
        <v>10</v>
      </c>
      <c r="M4" s="4" t="s">
        <v>11</v>
      </c>
      <c r="N4" s="59"/>
      <c r="O4" s="4" t="s">
        <v>12</v>
      </c>
      <c r="P4" s="4" t="s">
        <v>13</v>
      </c>
      <c r="Q4" s="4" t="s">
        <v>14</v>
      </c>
      <c r="R4" s="59"/>
      <c r="S4" s="4" t="s">
        <v>15</v>
      </c>
      <c r="T4" s="4" t="s">
        <v>16</v>
      </c>
      <c r="U4" s="4" t="s">
        <v>17</v>
      </c>
      <c r="V4" s="4" t="s">
        <v>18</v>
      </c>
      <c r="W4" s="59"/>
      <c r="X4" s="4" t="s">
        <v>19</v>
      </c>
      <c r="Y4" s="4" t="s">
        <v>20</v>
      </c>
      <c r="Z4" s="59"/>
      <c r="AA4" s="4" t="s">
        <v>21</v>
      </c>
      <c r="AB4" s="4" t="s">
        <v>22</v>
      </c>
      <c r="AC4" s="59"/>
      <c r="AD4" s="4" t="s">
        <v>23</v>
      </c>
      <c r="AE4" s="4" t="s">
        <v>24</v>
      </c>
      <c r="AF4" s="4" t="s">
        <v>25</v>
      </c>
      <c r="AG4" s="4" t="s">
        <v>26</v>
      </c>
      <c r="AH4" s="59"/>
      <c r="AI4" s="4" t="s">
        <v>27</v>
      </c>
      <c r="AJ4" s="4" t="s">
        <v>28</v>
      </c>
      <c r="AK4" s="4" t="s">
        <v>29</v>
      </c>
      <c r="AL4" s="53"/>
      <c r="AM4" s="4" t="s">
        <v>30</v>
      </c>
      <c r="AN4" s="5" t="s">
        <v>31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39"/>
      <c r="BE4" s="16"/>
      <c r="BF4" s="16"/>
      <c r="BG4" s="16"/>
      <c r="BH4" s="16"/>
      <c r="BI4" s="16"/>
      <c r="BJ4" s="16"/>
      <c r="BK4" s="63"/>
      <c r="BR4" s="16"/>
      <c r="BY4" s="39"/>
      <c r="BZ4" s="39"/>
      <c r="CA4" s="39"/>
      <c r="CB4" s="39"/>
      <c r="CC4" s="39"/>
      <c r="CD4" s="39"/>
    </row>
    <row r="5" spans="1:82" ht="16.95" customHeight="1" x14ac:dyDescent="0.3">
      <c r="A5" s="8" t="s">
        <v>37</v>
      </c>
      <c r="B5" s="7" t="s">
        <v>38</v>
      </c>
      <c r="C5" s="7" t="s">
        <v>82</v>
      </c>
      <c r="D5" s="15">
        <v>42</v>
      </c>
      <c r="E5" s="7">
        <v>15</v>
      </c>
      <c r="F5" s="7">
        <v>145</v>
      </c>
      <c r="G5" s="94">
        <f t="shared" ref="G5:G19" si="0">+F5/E5</f>
        <v>9.6666666666666661</v>
      </c>
      <c r="H5" s="7">
        <v>13</v>
      </c>
      <c r="I5" s="7">
        <v>36</v>
      </c>
      <c r="J5" s="95">
        <f t="shared" ref="J5:J19" si="1">+H5/I5</f>
        <v>0.3611111111111111</v>
      </c>
      <c r="K5" s="96"/>
      <c r="L5" s="7"/>
      <c r="M5" s="15"/>
      <c r="N5" s="96"/>
      <c r="O5" s="7">
        <v>10</v>
      </c>
      <c r="P5" s="7">
        <v>16</v>
      </c>
      <c r="Q5" s="95">
        <f t="shared" ref="Q5:Q19" si="2">+O5/P5</f>
        <v>0.625</v>
      </c>
      <c r="R5" s="96"/>
      <c r="S5" s="7">
        <v>14</v>
      </c>
      <c r="T5" s="7">
        <v>21</v>
      </c>
      <c r="U5" s="7">
        <f t="shared" ref="U5:U19" si="3">SUM(S5:T5)</f>
        <v>35</v>
      </c>
      <c r="V5" s="94">
        <f t="shared" ref="V5:V19" si="4">+U5/E5</f>
        <v>2.3333333333333335</v>
      </c>
      <c r="W5" s="96"/>
      <c r="X5" s="7">
        <v>4</v>
      </c>
      <c r="Y5" s="94">
        <f t="shared" ref="Y5:Y19" si="5">+X5/E5</f>
        <v>0.26666666666666666</v>
      </c>
      <c r="Z5" s="96"/>
      <c r="AA5" s="7">
        <v>21</v>
      </c>
      <c r="AB5" s="97">
        <f t="shared" ref="AB5:AB19" si="6">+AA5/E5</f>
        <v>1.4</v>
      </c>
      <c r="AC5" s="96"/>
      <c r="AD5" s="7">
        <v>2</v>
      </c>
      <c r="AE5" s="7">
        <v>18</v>
      </c>
      <c r="AF5" s="94">
        <f t="shared" ref="AF5:AF19" si="7">+AE5/E5</f>
        <v>1.2</v>
      </c>
      <c r="AG5" s="7">
        <v>1</v>
      </c>
      <c r="AH5" s="96"/>
      <c r="AI5" s="7">
        <f t="shared" ref="AI5:AI19" si="8">+(2*H5)+(3*L5)+(O5)</f>
        <v>36</v>
      </c>
      <c r="AJ5" s="94">
        <f t="shared" ref="AJ5:AJ19" si="9">+AI5/E5</f>
        <v>2.4</v>
      </c>
      <c r="AK5" s="95">
        <f t="shared" ref="AK5:AK19" si="10">(+(AI5)+(U5)+(2*X5)+(AD5)-(AE5))/F5</f>
        <v>0.43448275862068964</v>
      </c>
      <c r="AL5" s="96"/>
      <c r="AM5" s="7" t="s">
        <v>70</v>
      </c>
      <c r="AN5" s="7" t="s">
        <v>83</v>
      </c>
      <c r="AO5" s="7"/>
      <c r="AP5" s="7"/>
      <c r="AQ5" s="7"/>
      <c r="AR5" s="12"/>
      <c r="AS5" s="8"/>
      <c r="AT5" s="13"/>
      <c r="AU5" s="7"/>
      <c r="AV5" s="7"/>
      <c r="AW5" s="7"/>
      <c r="AX5" s="8"/>
      <c r="AY5" s="7"/>
      <c r="AZ5" s="113"/>
      <c r="BA5" s="7"/>
      <c r="BB5" s="76"/>
      <c r="BC5" s="8"/>
      <c r="BD5" s="1"/>
      <c r="BE5" s="40"/>
      <c r="BF5" s="8"/>
      <c r="BG5" s="8"/>
      <c r="BH5" s="95"/>
      <c r="BI5" s="8"/>
      <c r="BJ5" s="8"/>
      <c r="BK5" s="23"/>
      <c r="BR5" s="99"/>
      <c r="BY5" s="39"/>
      <c r="BZ5" s="39"/>
      <c r="CA5" s="39"/>
      <c r="CB5" s="39"/>
      <c r="CC5" s="39"/>
      <c r="CD5" s="39"/>
    </row>
    <row r="6" spans="1:82" ht="16.95" customHeight="1" x14ac:dyDescent="0.3">
      <c r="A6" s="134" t="s">
        <v>37</v>
      </c>
      <c r="B6" s="135" t="s">
        <v>38</v>
      </c>
      <c r="C6" s="135" t="s">
        <v>67</v>
      </c>
      <c r="D6" s="136">
        <v>30</v>
      </c>
      <c r="E6" s="135">
        <v>34</v>
      </c>
      <c r="F6" s="135">
        <f>873</f>
        <v>873</v>
      </c>
      <c r="G6" s="137">
        <f t="shared" si="0"/>
        <v>25.676470588235293</v>
      </c>
      <c r="H6" s="135">
        <f>220</f>
        <v>220</v>
      </c>
      <c r="I6" s="135">
        <v>510</v>
      </c>
      <c r="J6" s="138">
        <f t="shared" si="1"/>
        <v>0.43137254901960786</v>
      </c>
      <c r="K6" s="135"/>
      <c r="L6" s="139"/>
      <c r="M6" s="136"/>
      <c r="N6" s="135"/>
      <c r="O6" s="135">
        <v>127</v>
      </c>
      <c r="P6" s="135">
        <v>165</v>
      </c>
      <c r="Q6" s="138">
        <f t="shared" si="2"/>
        <v>0.76969696969696966</v>
      </c>
      <c r="R6" s="135"/>
      <c r="S6" s="135">
        <v>38</v>
      </c>
      <c r="T6" s="135">
        <v>59</v>
      </c>
      <c r="U6" s="135">
        <f t="shared" si="3"/>
        <v>97</v>
      </c>
      <c r="V6" s="137">
        <f t="shared" si="4"/>
        <v>2.8529411764705883</v>
      </c>
      <c r="W6" s="135"/>
      <c r="X6" s="135">
        <v>57</v>
      </c>
      <c r="Y6" s="137">
        <f t="shared" si="5"/>
        <v>1.6764705882352942</v>
      </c>
      <c r="Z6" s="135"/>
      <c r="AA6" s="135">
        <v>93</v>
      </c>
      <c r="AB6" s="140">
        <f t="shared" si="6"/>
        <v>2.7352941176470589</v>
      </c>
      <c r="AC6" s="135"/>
      <c r="AD6" s="135">
        <v>68</v>
      </c>
      <c r="AE6" s="135">
        <v>88</v>
      </c>
      <c r="AF6" s="137">
        <f t="shared" si="7"/>
        <v>2.5882352941176472</v>
      </c>
      <c r="AG6" s="135">
        <v>8</v>
      </c>
      <c r="AH6" s="135"/>
      <c r="AI6" s="135">
        <f t="shared" si="8"/>
        <v>567</v>
      </c>
      <c r="AJ6" s="137">
        <f t="shared" si="9"/>
        <v>16.676470588235293</v>
      </c>
      <c r="AK6" s="138">
        <f t="shared" si="10"/>
        <v>0.86827033218785798</v>
      </c>
      <c r="AL6" s="135"/>
      <c r="AM6" s="135" t="s">
        <v>68</v>
      </c>
      <c r="AN6" s="135" t="s">
        <v>52</v>
      </c>
      <c r="AO6" s="7"/>
      <c r="AP6" s="7"/>
      <c r="AQ6" s="7"/>
      <c r="AR6" s="12"/>
      <c r="AS6" s="8"/>
      <c r="AT6" s="7"/>
      <c r="AU6" s="7"/>
      <c r="AV6" s="7"/>
      <c r="AW6" s="13"/>
      <c r="AX6" s="8"/>
      <c r="AY6" s="7"/>
      <c r="AZ6" s="113"/>
      <c r="BA6" s="7"/>
      <c r="BB6" s="76"/>
      <c r="BC6" s="8"/>
      <c r="BD6" s="1"/>
      <c r="BE6" s="7"/>
      <c r="BF6" s="8"/>
      <c r="BG6" s="8"/>
      <c r="BH6" s="95"/>
      <c r="BI6" s="8"/>
      <c r="BJ6" s="8"/>
      <c r="BK6" s="7"/>
      <c r="BR6" s="99"/>
      <c r="BY6" s="39"/>
      <c r="BZ6" s="39"/>
      <c r="CA6" s="39"/>
      <c r="CB6" s="39"/>
      <c r="CC6" s="39"/>
      <c r="CD6" s="39"/>
    </row>
    <row r="7" spans="1:82" ht="16.95" customHeight="1" x14ac:dyDescent="0.3">
      <c r="A7" s="8" t="s">
        <v>37</v>
      </c>
      <c r="B7" s="7" t="s">
        <v>38</v>
      </c>
      <c r="C7" s="7" t="s">
        <v>75</v>
      </c>
      <c r="D7" s="15">
        <v>24</v>
      </c>
      <c r="E7" s="7">
        <v>7</v>
      </c>
      <c r="F7" s="7">
        <f>8</f>
        <v>8</v>
      </c>
      <c r="G7" s="94">
        <f t="shared" si="0"/>
        <v>1.1428571428571428</v>
      </c>
      <c r="H7" s="7">
        <v>2</v>
      </c>
      <c r="I7" s="7">
        <v>11</v>
      </c>
      <c r="J7" s="95">
        <f t="shared" si="1"/>
        <v>0.18181818181818182</v>
      </c>
      <c r="K7" s="96"/>
      <c r="L7" s="7"/>
      <c r="M7" s="15"/>
      <c r="N7" s="96"/>
      <c r="O7" s="7">
        <v>3</v>
      </c>
      <c r="P7" s="7">
        <v>4</v>
      </c>
      <c r="Q7" s="95">
        <f t="shared" si="2"/>
        <v>0.75</v>
      </c>
      <c r="R7" s="96"/>
      <c r="S7" s="7">
        <v>0</v>
      </c>
      <c r="T7" s="7">
        <v>1</v>
      </c>
      <c r="U7" s="7">
        <f t="shared" si="3"/>
        <v>1</v>
      </c>
      <c r="V7" s="94">
        <f t="shared" si="4"/>
        <v>0.14285714285714285</v>
      </c>
      <c r="W7" s="96"/>
      <c r="X7" s="7">
        <v>6</v>
      </c>
      <c r="Y7" s="94">
        <f t="shared" si="5"/>
        <v>0.8571428571428571</v>
      </c>
      <c r="Z7" s="96"/>
      <c r="AA7" s="7">
        <v>3</v>
      </c>
      <c r="AB7" s="97">
        <f t="shared" si="6"/>
        <v>0.42857142857142855</v>
      </c>
      <c r="AC7" s="96"/>
      <c r="AD7" s="7">
        <v>1</v>
      </c>
      <c r="AE7" s="7">
        <v>3</v>
      </c>
      <c r="AF7" s="94">
        <f t="shared" si="7"/>
        <v>0.42857142857142855</v>
      </c>
      <c r="AG7" s="7"/>
      <c r="AH7" s="96"/>
      <c r="AI7" s="7">
        <f t="shared" si="8"/>
        <v>7</v>
      </c>
      <c r="AJ7" s="94">
        <f t="shared" si="9"/>
        <v>1</v>
      </c>
      <c r="AK7" s="95">
        <f t="shared" si="10"/>
        <v>2.25</v>
      </c>
      <c r="AL7" s="96"/>
      <c r="AM7" s="7" t="s">
        <v>76</v>
      </c>
      <c r="AN7" s="7" t="s">
        <v>77</v>
      </c>
      <c r="AO7" s="7"/>
      <c r="AP7" s="7"/>
      <c r="AQ7" s="7"/>
      <c r="AR7" s="12"/>
      <c r="AS7" s="8"/>
      <c r="AT7" s="13"/>
      <c r="AU7" s="7"/>
      <c r="AV7" s="7"/>
      <c r="AW7" s="7"/>
      <c r="AX7" s="93"/>
      <c r="AY7" s="7"/>
      <c r="AZ7" s="113"/>
      <c r="BA7" s="7"/>
      <c r="BB7" s="76"/>
      <c r="BC7" s="8"/>
      <c r="BD7" s="1"/>
      <c r="BE7" s="7"/>
      <c r="BF7" s="8"/>
      <c r="BG7" s="8"/>
      <c r="BH7" s="95"/>
      <c r="BI7" s="8"/>
      <c r="BJ7" s="8"/>
      <c r="BK7" s="7"/>
      <c r="BR7" s="99"/>
      <c r="BY7" s="39"/>
      <c r="BZ7" s="39"/>
      <c r="CA7" s="39"/>
      <c r="CB7" s="39"/>
      <c r="CC7" s="39"/>
      <c r="CD7" s="39"/>
    </row>
    <row r="8" spans="1:82" ht="16.95" customHeight="1" x14ac:dyDescent="0.3">
      <c r="A8" s="134" t="s">
        <v>37</v>
      </c>
      <c r="B8" s="135" t="s">
        <v>38</v>
      </c>
      <c r="C8" s="135" t="s">
        <v>58</v>
      </c>
      <c r="D8" s="136">
        <v>50</v>
      </c>
      <c r="E8" s="135">
        <v>34</v>
      </c>
      <c r="F8" s="135">
        <f>998</f>
        <v>998</v>
      </c>
      <c r="G8" s="137">
        <f t="shared" si="0"/>
        <v>29.352941176470587</v>
      </c>
      <c r="H8" s="135">
        <f>195</f>
        <v>195</v>
      </c>
      <c r="I8" s="135">
        <v>454</v>
      </c>
      <c r="J8" s="138">
        <f t="shared" si="1"/>
        <v>0.42951541850220265</v>
      </c>
      <c r="K8" s="135"/>
      <c r="L8" s="139"/>
      <c r="M8" s="134"/>
      <c r="N8" s="135"/>
      <c r="O8" s="135">
        <v>139</v>
      </c>
      <c r="P8" s="135">
        <v>186</v>
      </c>
      <c r="Q8" s="138">
        <f t="shared" si="2"/>
        <v>0.74731182795698925</v>
      </c>
      <c r="R8" s="135"/>
      <c r="S8" s="135">
        <v>149</v>
      </c>
      <c r="T8" s="135">
        <v>285</v>
      </c>
      <c r="U8" s="135">
        <f t="shared" si="3"/>
        <v>434</v>
      </c>
      <c r="V8" s="137">
        <f t="shared" si="4"/>
        <v>12.764705882352942</v>
      </c>
      <c r="W8" s="135"/>
      <c r="X8" s="135">
        <v>21</v>
      </c>
      <c r="Y8" s="137">
        <f t="shared" si="5"/>
        <v>0.61764705882352944</v>
      </c>
      <c r="Z8" s="135"/>
      <c r="AA8" s="135">
        <v>134</v>
      </c>
      <c r="AB8" s="140">
        <f t="shared" si="6"/>
        <v>3.9411764705882355</v>
      </c>
      <c r="AC8" s="135"/>
      <c r="AD8" s="135">
        <v>31</v>
      </c>
      <c r="AE8" s="135">
        <v>77</v>
      </c>
      <c r="AF8" s="137">
        <f t="shared" si="7"/>
        <v>2.2647058823529411</v>
      </c>
      <c r="AG8" s="135">
        <v>30</v>
      </c>
      <c r="AH8" s="135"/>
      <c r="AI8" s="135">
        <f t="shared" si="8"/>
        <v>529</v>
      </c>
      <c r="AJ8" s="137">
        <f t="shared" si="9"/>
        <v>15.558823529411764</v>
      </c>
      <c r="AK8" s="138">
        <f t="shared" si="10"/>
        <v>0.96092184368737477</v>
      </c>
      <c r="AL8" s="135"/>
      <c r="AM8" s="135" t="s">
        <v>59</v>
      </c>
      <c r="AN8" s="135" t="s">
        <v>56</v>
      </c>
      <c r="AO8" s="7"/>
      <c r="AP8" s="7"/>
      <c r="AQ8" s="7"/>
      <c r="AR8" s="12"/>
      <c r="AS8" s="8"/>
      <c r="AT8" s="13"/>
      <c r="AU8" s="7"/>
      <c r="AV8" s="7"/>
      <c r="AW8" s="7"/>
      <c r="AX8" s="8"/>
      <c r="AY8" s="7"/>
      <c r="AZ8" s="113"/>
      <c r="BA8" s="7"/>
      <c r="BB8" s="76"/>
      <c r="BC8" s="8"/>
      <c r="BD8" s="1"/>
      <c r="BE8" s="7"/>
      <c r="BF8" s="8"/>
      <c r="BG8" s="8"/>
      <c r="BH8" s="95"/>
      <c r="BI8" s="8"/>
      <c r="BJ8" s="8"/>
      <c r="BK8" s="7"/>
      <c r="BR8" s="99"/>
      <c r="BY8" s="39"/>
      <c r="BZ8" s="39"/>
      <c r="CA8" s="39"/>
      <c r="CB8" s="39"/>
      <c r="CC8" s="39"/>
      <c r="CD8" s="39"/>
    </row>
    <row r="9" spans="1:82" ht="16.95" customHeight="1" x14ac:dyDescent="0.3">
      <c r="A9" s="8" t="s">
        <v>37</v>
      </c>
      <c r="B9" s="7" t="s">
        <v>38</v>
      </c>
      <c r="C9" s="7" t="s">
        <v>61</v>
      </c>
      <c r="D9" s="15">
        <v>12</v>
      </c>
      <c r="E9" s="7">
        <v>33</v>
      </c>
      <c r="F9" s="7">
        <v>651</v>
      </c>
      <c r="G9" s="94">
        <f t="shared" si="0"/>
        <v>19.727272727272727</v>
      </c>
      <c r="H9" s="7">
        <f>105</f>
        <v>105</v>
      </c>
      <c r="I9" s="7">
        <v>287</v>
      </c>
      <c r="J9" s="95">
        <f t="shared" si="1"/>
        <v>0.36585365853658536</v>
      </c>
      <c r="K9" s="96"/>
      <c r="L9" s="14"/>
      <c r="M9" s="15"/>
      <c r="N9" s="96"/>
      <c r="O9" s="7">
        <v>52</v>
      </c>
      <c r="P9" s="7">
        <v>80</v>
      </c>
      <c r="Q9" s="95">
        <f t="shared" si="2"/>
        <v>0.65</v>
      </c>
      <c r="R9" s="96"/>
      <c r="S9" s="7">
        <v>17</v>
      </c>
      <c r="T9" s="7">
        <v>32</v>
      </c>
      <c r="U9" s="7">
        <f t="shared" si="3"/>
        <v>49</v>
      </c>
      <c r="V9" s="94">
        <f t="shared" si="4"/>
        <v>1.4848484848484849</v>
      </c>
      <c r="W9" s="96"/>
      <c r="X9" s="7">
        <v>117</v>
      </c>
      <c r="Y9" s="94">
        <f t="shared" si="5"/>
        <v>3.5454545454545454</v>
      </c>
      <c r="Z9" s="96"/>
      <c r="AA9" s="7">
        <v>72</v>
      </c>
      <c r="AB9" s="97">
        <f t="shared" si="6"/>
        <v>2.1818181818181817</v>
      </c>
      <c r="AC9" s="96"/>
      <c r="AD9" s="7">
        <v>54</v>
      </c>
      <c r="AE9" s="7">
        <v>99</v>
      </c>
      <c r="AF9" s="94">
        <f t="shared" si="7"/>
        <v>3</v>
      </c>
      <c r="AG9" s="7">
        <v>6</v>
      </c>
      <c r="AH9" s="96"/>
      <c r="AI9" s="7">
        <f t="shared" si="8"/>
        <v>262</v>
      </c>
      <c r="AJ9" s="94">
        <f t="shared" si="9"/>
        <v>7.9393939393939394</v>
      </c>
      <c r="AK9" s="95">
        <f t="shared" si="10"/>
        <v>0.76804915514592931</v>
      </c>
      <c r="AL9" s="96"/>
      <c r="AM9" s="7" t="s">
        <v>62</v>
      </c>
      <c r="AN9" s="7" t="s">
        <v>63</v>
      </c>
      <c r="AO9" s="7"/>
      <c r="AP9" s="7"/>
      <c r="AQ9" s="7"/>
      <c r="AR9" s="12"/>
      <c r="AS9" s="8"/>
      <c r="AT9" s="13"/>
      <c r="AU9" s="7"/>
      <c r="AV9" s="7"/>
      <c r="AW9" s="7"/>
      <c r="AX9" s="8"/>
      <c r="AY9" s="7"/>
      <c r="AZ9" s="113"/>
      <c r="BA9" s="7"/>
      <c r="BB9" s="76"/>
      <c r="BC9" s="8"/>
      <c r="BD9" s="1"/>
      <c r="BE9" s="7"/>
      <c r="BF9" s="8"/>
      <c r="BG9" s="8"/>
      <c r="BH9" s="7"/>
      <c r="BI9" s="8"/>
      <c r="BJ9" s="8"/>
      <c r="BK9" s="7"/>
      <c r="BR9" s="99"/>
      <c r="BY9" s="39"/>
      <c r="BZ9" s="39"/>
      <c r="CA9" s="39"/>
      <c r="CB9" s="39"/>
      <c r="CC9" s="39"/>
      <c r="CD9" s="39"/>
    </row>
    <row r="10" spans="1:82" ht="16.95" customHeight="1" x14ac:dyDescent="0.3">
      <c r="A10" s="134" t="s">
        <v>37</v>
      </c>
      <c r="B10" s="135" t="s">
        <v>38</v>
      </c>
      <c r="C10" s="135" t="s">
        <v>79</v>
      </c>
      <c r="D10" s="136">
        <v>14</v>
      </c>
      <c r="E10" s="135">
        <v>15</v>
      </c>
      <c r="F10" s="135">
        <v>131</v>
      </c>
      <c r="G10" s="137">
        <f t="shared" si="0"/>
        <v>8.7333333333333325</v>
      </c>
      <c r="H10" s="135">
        <v>3</v>
      </c>
      <c r="I10" s="135">
        <v>16</v>
      </c>
      <c r="J10" s="138">
        <f t="shared" si="1"/>
        <v>0.1875</v>
      </c>
      <c r="K10" s="135"/>
      <c r="L10" s="135"/>
      <c r="M10" s="136"/>
      <c r="N10" s="135"/>
      <c r="O10" s="135">
        <v>4</v>
      </c>
      <c r="P10" s="135">
        <v>11</v>
      </c>
      <c r="Q10" s="138">
        <f t="shared" si="2"/>
        <v>0.36363636363636365</v>
      </c>
      <c r="R10" s="135"/>
      <c r="S10" s="135">
        <v>10</v>
      </c>
      <c r="T10" s="135">
        <v>7</v>
      </c>
      <c r="U10" s="135">
        <f t="shared" si="3"/>
        <v>17</v>
      </c>
      <c r="V10" s="137">
        <f t="shared" si="4"/>
        <v>1.1333333333333333</v>
      </c>
      <c r="W10" s="135"/>
      <c r="X10" s="135">
        <v>16</v>
      </c>
      <c r="Y10" s="137">
        <f t="shared" si="5"/>
        <v>1.0666666666666667</v>
      </c>
      <c r="Z10" s="135"/>
      <c r="AA10" s="135">
        <v>10</v>
      </c>
      <c r="AB10" s="140">
        <f t="shared" si="6"/>
        <v>0.66666666666666663</v>
      </c>
      <c r="AC10" s="135"/>
      <c r="AD10" s="135">
        <v>6</v>
      </c>
      <c r="AE10" s="135">
        <v>24</v>
      </c>
      <c r="AF10" s="137">
        <f t="shared" si="7"/>
        <v>1.6</v>
      </c>
      <c r="AG10" s="135">
        <v>2</v>
      </c>
      <c r="AH10" s="135"/>
      <c r="AI10" s="135">
        <f t="shared" si="8"/>
        <v>10</v>
      </c>
      <c r="AJ10" s="137">
        <f t="shared" si="9"/>
        <v>0.66666666666666663</v>
      </c>
      <c r="AK10" s="138">
        <f t="shared" si="10"/>
        <v>0.31297709923664124</v>
      </c>
      <c r="AL10" s="135"/>
      <c r="AM10" s="135" t="s">
        <v>208</v>
      </c>
      <c r="AN10" s="135" t="s">
        <v>80</v>
      </c>
      <c r="AO10" s="7"/>
      <c r="AP10" s="7"/>
      <c r="AQ10" s="7"/>
      <c r="AR10" s="12"/>
      <c r="AS10" s="8"/>
      <c r="AT10" s="7"/>
      <c r="AU10" s="7"/>
      <c r="AV10" s="7"/>
      <c r="AW10" s="13"/>
      <c r="AX10" s="8"/>
      <c r="AY10" s="7"/>
      <c r="AZ10" s="113"/>
      <c r="BA10" s="7"/>
      <c r="BB10" s="76"/>
      <c r="BC10" s="8"/>
      <c r="BD10" s="1"/>
      <c r="BE10" s="40"/>
      <c r="BF10" s="8"/>
      <c r="BG10" s="8"/>
      <c r="BH10" s="95"/>
      <c r="BI10" s="8"/>
      <c r="BJ10" s="8"/>
      <c r="BK10" s="15"/>
      <c r="BR10" s="101"/>
      <c r="BY10" s="39"/>
      <c r="BZ10" s="39"/>
      <c r="CA10" s="39"/>
      <c r="CB10" s="39"/>
      <c r="CC10" s="39"/>
      <c r="CD10" s="39"/>
    </row>
    <row r="11" spans="1:82" ht="16.95" customHeight="1" x14ac:dyDescent="0.3">
      <c r="A11" s="8" t="s">
        <v>37</v>
      </c>
      <c r="B11" s="7" t="s">
        <v>38</v>
      </c>
      <c r="C11" s="7" t="s">
        <v>55</v>
      </c>
      <c r="D11" s="15">
        <v>44</v>
      </c>
      <c r="E11" s="7">
        <v>31</v>
      </c>
      <c r="F11" s="7">
        <v>640</v>
      </c>
      <c r="G11" s="94">
        <f t="shared" si="0"/>
        <v>20.64516129032258</v>
      </c>
      <c r="H11" s="7">
        <v>87</v>
      </c>
      <c r="I11" s="7">
        <v>149</v>
      </c>
      <c r="J11" s="95">
        <f t="shared" si="1"/>
        <v>0.58389261744966447</v>
      </c>
      <c r="K11" s="96"/>
      <c r="L11" s="14"/>
      <c r="M11" s="15"/>
      <c r="N11" s="96"/>
      <c r="O11" s="7">
        <v>77</v>
      </c>
      <c r="P11" s="7">
        <v>117</v>
      </c>
      <c r="Q11" s="95">
        <f t="shared" si="2"/>
        <v>0.65811965811965811</v>
      </c>
      <c r="R11" s="96"/>
      <c r="S11" s="7">
        <v>83</v>
      </c>
      <c r="T11" s="7">
        <v>124</v>
      </c>
      <c r="U11" s="7">
        <f t="shared" si="3"/>
        <v>207</v>
      </c>
      <c r="V11" s="94">
        <f t="shared" si="4"/>
        <v>6.67741935483871</v>
      </c>
      <c r="W11" s="96"/>
      <c r="X11" s="7">
        <v>16</v>
      </c>
      <c r="Y11" s="94">
        <f t="shared" si="5"/>
        <v>0.5161290322580645</v>
      </c>
      <c r="Z11" s="96"/>
      <c r="AA11" s="7">
        <v>72</v>
      </c>
      <c r="AB11" s="97">
        <f t="shared" si="6"/>
        <v>2.3225806451612905</v>
      </c>
      <c r="AC11" s="96"/>
      <c r="AD11" s="7">
        <v>43</v>
      </c>
      <c r="AE11" s="7">
        <v>48</v>
      </c>
      <c r="AF11" s="94">
        <f t="shared" si="7"/>
        <v>1.5483870967741935</v>
      </c>
      <c r="AG11" s="7">
        <v>7</v>
      </c>
      <c r="AH11" s="96"/>
      <c r="AI11" s="7">
        <f t="shared" si="8"/>
        <v>251</v>
      </c>
      <c r="AJ11" s="94">
        <f t="shared" si="9"/>
        <v>8.0967741935483879</v>
      </c>
      <c r="AK11" s="95">
        <f t="shared" si="10"/>
        <v>0.7578125</v>
      </c>
      <c r="AL11" s="96"/>
      <c r="AM11" s="7" t="s">
        <v>97</v>
      </c>
      <c r="AN11" s="7" t="s">
        <v>56</v>
      </c>
      <c r="AO11" s="7"/>
      <c r="AP11" s="7"/>
      <c r="AQ11" s="7"/>
      <c r="AR11" s="12"/>
      <c r="AS11" s="8"/>
      <c r="AT11" s="7"/>
      <c r="AU11" s="7"/>
      <c r="AV11" s="7"/>
      <c r="AW11" s="13"/>
      <c r="AX11" s="8"/>
      <c r="AY11" s="7"/>
      <c r="AZ11" s="113"/>
      <c r="BA11" s="7"/>
      <c r="BB11" s="76"/>
      <c r="BC11" s="8"/>
      <c r="BD11" s="1"/>
      <c r="BE11" s="7"/>
      <c r="BF11" s="8"/>
      <c r="BG11" s="8"/>
      <c r="BH11" s="95"/>
      <c r="BI11" s="8"/>
      <c r="BJ11" s="8"/>
      <c r="BK11" s="7"/>
      <c r="BR11" s="99"/>
      <c r="BY11" s="39"/>
      <c r="BZ11" s="39"/>
      <c r="CA11" s="39"/>
      <c r="CB11" s="39"/>
      <c r="CC11" s="39"/>
      <c r="CD11" s="39"/>
    </row>
    <row r="12" spans="1:82" ht="16.95" customHeight="1" x14ac:dyDescent="0.3">
      <c r="A12" s="134" t="s">
        <v>37</v>
      </c>
      <c r="B12" s="135" t="s">
        <v>38</v>
      </c>
      <c r="C12" s="135" t="s">
        <v>193</v>
      </c>
      <c r="D12" s="136">
        <v>42</v>
      </c>
      <c r="E12" s="135">
        <v>2</v>
      </c>
      <c r="F12" s="135">
        <v>3</v>
      </c>
      <c r="G12" s="137">
        <f t="shared" si="0"/>
        <v>1.5</v>
      </c>
      <c r="H12" s="135">
        <v>0</v>
      </c>
      <c r="I12" s="135">
        <v>2</v>
      </c>
      <c r="J12" s="138">
        <f t="shared" si="1"/>
        <v>0</v>
      </c>
      <c r="K12" s="135"/>
      <c r="L12" s="135"/>
      <c r="M12" s="136"/>
      <c r="N12" s="135"/>
      <c r="O12" s="135">
        <v>1</v>
      </c>
      <c r="P12" s="135">
        <v>2</v>
      </c>
      <c r="Q12" s="138">
        <f t="shared" si="2"/>
        <v>0.5</v>
      </c>
      <c r="R12" s="135"/>
      <c r="S12" s="135">
        <v>1</v>
      </c>
      <c r="T12" s="135">
        <v>3</v>
      </c>
      <c r="U12" s="135">
        <f t="shared" si="3"/>
        <v>4</v>
      </c>
      <c r="V12" s="137">
        <f t="shared" si="4"/>
        <v>2</v>
      </c>
      <c r="W12" s="135"/>
      <c r="X12" s="135">
        <v>0</v>
      </c>
      <c r="Y12" s="137">
        <f t="shared" si="5"/>
        <v>0</v>
      </c>
      <c r="Z12" s="135"/>
      <c r="AA12" s="135">
        <v>2</v>
      </c>
      <c r="AB12" s="140">
        <f t="shared" si="6"/>
        <v>1</v>
      </c>
      <c r="AC12" s="135"/>
      <c r="AD12" s="135">
        <v>0</v>
      </c>
      <c r="AE12" s="135">
        <v>2</v>
      </c>
      <c r="AF12" s="137">
        <f t="shared" si="7"/>
        <v>1</v>
      </c>
      <c r="AG12" s="135"/>
      <c r="AH12" s="135"/>
      <c r="AI12" s="135">
        <f t="shared" si="8"/>
        <v>1</v>
      </c>
      <c r="AJ12" s="137">
        <f t="shared" si="9"/>
        <v>0.5</v>
      </c>
      <c r="AK12" s="138">
        <f t="shared" si="10"/>
        <v>1</v>
      </c>
      <c r="AL12" s="135"/>
      <c r="AM12" s="135" t="s">
        <v>195</v>
      </c>
      <c r="AN12" s="135" t="s">
        <v>52</v>
      </c>
      <c r="AO12" s="7"/>
      <c r="AP12" s="7"/>
      <c r="AQ12" s="7"/>
      <c r="AR12" s="12"/>
      <c r="AS12" s="8"/>
      <c r="AT12" s="13"/>
      <c r="AU12" s="7"/>
      <c r="AV12" s="7"/>
      <c r="AW12" s="7"/>
      <c r="AX12" s="8"/>
      <c r="AY12" s="7"/>
      <c r="AZ12" s="113"/>
      <c r="BA12" s="7"/>
      <c r="BB12" s="76"/>
      <c r="BC12" s="8"/>
      <c r="BD12" s="1"/>
      <c r="BE12" s="7"/>
      <c r="BF12" s="8"/>
      <c r="BG12" s="8"/>
      <c r="BH12" s="95"/>
      <c r="BI12" s="8"/>
      <c r="BJ12" s="8"/>
      <c r="BK12" s="7"/>
      <c r="BR12" s="99"/>
      <c r="BY12" s="39"/>
      <c r="BZ12" s="39"/>
      <c r="CA12" s="39"/>
      <c r="CB12" s="39"/>
      <c r="CC12" s="39"/>
      <c r="CD12" s="39"/>
    </row>
    <row r="13" spans="1:82" ht="16.95" customHeight="1" x14ac:dyDescent="0.3">
      <c r="A13" s="8" t="s">
        <v>37</v>
      </c>
      <c r="B13" s="7" t="s">
        <v>38</v>
      </c>
      <c r="C13" s="7" t="s">
        <v>50</v>
      </c>
      <c r="D13" s="15">
        <v>32</v>
      </c>
      <c r="E13" s="7">
        <v>33</v>
      </c>
      <c r="F13" s="7">
        <v>517</v>
      </c>
      <c r="G13" s="94">
        <f t="shared" si="0"/>
        <v>15.666666666666666</v>
      </c>
      <c r="H13" s="7">
        <v>75</v>
      </c>
      <c r="I13" s="7">
        <v>174</v>
      </c>
      <c r="J13" s="95">
        <f t="shared" si="1"/>
        <v>0.43103448275862066</v>
      </c>
      <c r="K13" s="96"/>
      <c r="L13" s="14"/>
      <c r="M13" s="15"/>
      <c r="N13" s="96"/>
      <c r="O13" s="7">
        <v>29</v>
      </c>
      <c r="P13" s="7">
        <v>36</v>
      </c>
      <c r="Q13" s="95">
        <f t="shared" si="2"/>
        <v>0.80555555555555558</v>
      </c>
      <c r="R13" s="96"/>
      <c r="S13" s="7">
        <v>36</v>
      </c>
      <c r="T13" s="7">
        <v>67</v>
      </c>
      <c r="U13" s="7">
        <f t="shared" si="3"/>
        <v>103</v>
      </c>
      <c r="V13" s="94">
        <f t="shared" si="4"/>
        <v>3.1212121212121211</v>
      </c>
      <c r="W13" s="96"/>
      <c r="X13" s="7">
        <v>42</v>
      </c>
      <c r="Y13" s="94">
        <f t="shared" si="5"/>
        <v>1.2727272727272727</v>
      </c>
      <c r="Z13" s="96"/>
      <c r="AA13" s="7">
        <v>50</v>
      </c>
      <c r="AB13" s="97">
        <f t="shared" si="6"/>
        <v>1.5151515151515151</v>
      </c>
      <c r="AC13" s="96"/>
      <c r="AD13" s="7">
        <v>29</v>
      </c>
      <c r="AE13" s="7">
        <v>58</v>
      </c>
      <c r="AF13" s="94">
        <f t="shared" si="7"/>
        <v>1.7575757575757576</v>
      </c>
      <c r="AG13" s="7">
        <v>3</v>
      </c>
      <c r="AH13" s="96"/>
      <c r="AI13" s="7">
        <f t="shared" si="8"/>
        <v>179</v>
      </c>
      <c r="AJ13" s="94">
        <f t="shared" si="9"/>
        <v>5.4242424242424239</v>
      </c>
      <c r="AK13" s="95">
        <f t="shared" si="10"/>
        <v>0.65183752417794971</v>
      </c>
      <c r="AL13" s="96"/>
      <c r="AM13" s="7" t="s">
        <v>51</v>
      </c>
      <c r="AN13" s="7" t="s">
        <v>52</v>
      </c>
      <c r="AO13" s="7"/>
      <c r="AP13" s="7"/>
      <c r="AQ13" s="7"/>
      <c r="AR13" s="12"/>
      <c r="AS13" s="8"/>
      <c r="AT13" s="13"/>
      <c r="AU13" s="7"/>
      <c r="AV13" s="7"/>
      <c r="AW13" s="7"/>
      <c r="AX13" s="8"/>
      <c r="AY13" s="7"/>
      <c r="AZ13" s="113"/>
      <c r="BA13" s="7"/>
      <c r="BB13" s="76"/>
      <c r="BC13" s="8"/>
      <c r="BD13" s="1"/>
      <c r="BE13" s="7"/>
      <c r="BF13" s="8"/>
      <c r="BG13" s="8"/>
      <c r="BH13" s="95"/>
      <c r="BI13" s="8"/>
      <c r="BJ13" s="8"/>
      <c r="BK13" s="7"/>
      <c r="BR13" s="99"/>
      <c r="BY13" s="39"/>
      <c r="BZ13" s="39"/>
      <c r="CA13" s="39"/>
      <c r="CB13" s="39"/>
      <c r="CC13" s="39"/>
      <c r="CD13" s="39"/>
    </row>
    <row r="14" spans="1:82" ht="16.95" customHeight="1" x14ac:dyDescent="0.3">
      <c r="A14" s="134" t="s">
        <v>37</v>
      </c>
      <c r="B14" s="135" t="s">
        <v>38</v>
      </c>
      <c r="C14" s="135" t="s">
        <v>69</v>
      </c>
      <c r="D14" s="136">
        <v>34</v>
      </c>
      <c r="E14" s="135">
        <v>33</v>
      </c>
      <c r="F14" s="135">
        <v>566</v>
      </c>
      <c r="G14" s="137">
        <f t="shared" si="0"/>
        <v>17.151515151515152</v>
      </c>
      <c r="H14" s="135">
        <v>50</v>
      </c>
      <c r="I14" s="135">
        <v>103</v>
      </c>
      <c r="J14" s="138">
        <f t="shared" si="1"/>
        <v>0.4854368932038835</v>
      </c>
      <c r="K14" s="135"/>
      <c r="L14" s="139"/>
      <c r="M14" s="136"/>
      <c r="N14" s="135"/>
      <c r="O14" s="135">
        <v>50</v>
      </c>
      <c r="P14" s="135">
        <v>80</v>
      </c>
      <c r="Q14" s="138">
        <f t="shared" si="2"/>
        <v>0.625</v>
      </c>
      <c r="R14" s="135"/>
      <c r="S14" s="135">
        <v>56</v>
      </c>
      <c r="T14" s="135">
        <v>88</v>
      </c>
      <c r="U14" s="135">
        <f t="shared" si="3"/>
        <v>144</v>
      </c>
      <c r="V14" s="137">
        <f t="shared" si="4"/>
        <v>4.3636363636363633</v>
      </c>
      <c r="W14" s="135"/>
      <c r="X14" s="135">
        <v>14</v>
      </c>
      <c r="Y14" s="137">
        <f t="shared" si="5"/>
        <v>0.42424242424242425</v>
      </c>
      <c r="Z14" s="135"/>
      <c r="AA14" s="135">
        <v>43</v>
      </c>
      <c r="AB14" s="140">
        <f t="shared" si="6"/>
        <v>1.303030303030303</v>
      </c>
      <c r="AC14" s="135"/>
      <c r="AD14" s="135">
        <v>20</v>
      </c>
      <c r="AE14" s="135">
        <v>42</v>
      </c>
      <c r="AF14" s="137">
        <f t="shared" si="7"/>
        <v>1.2727272727272727</v>
      </c>
      <c r="AG14" s="135">
        <v>2</v>
      </c>
      <c r="AH14" s="135"/>
      <c r="AI14" s="135">
        <f t="shared" si="8"/>
        <v>150</v>
      </c>
      <c r="AJ14" s="137">
        <f t="shared" si="9"/>
        <v>4.5454545454545459</v>
      </c>
      <c r="AK14" s="138">
        <f t="shared" si="10"/>
        <v>0.53003533568904593</v>
      </c>
      <c r="AL14" s="135"/>
      <c r="AM14" s="135" t="s">
        <v>70</v>
      </c>
      <c r="AN14" s="135" t="s">
        <v>71</v>
      </c>
      <c r="AO14" s="7"/>
      <c r="AP14" s="7"/>
      <c r="AQ14" s="7"/>
      <c r="AR14" s="12"/>
      <c r="AS14" s="8"/>
      <c r="AT14" s="7"/>
      <c r="AU14" s="7"/>
      <c r="AV14" s="7"/>
      <c r="AW14" s="13"/>
      <c r="AX14" s="8"/>
      <c r="AY14" s="7"/>
      <c r="AZ14" s="113"/>
      <c r="BA14" s="7"/>
      <c r="BB14" s="76"/>
      <c r="BC14" s="8"/>
      <c r="BD14" s="1"/>
      <c r="BE14" s="1"/>
      <c r="BF14" s="17"/>
      <c r="BG14" s="17"/>
      <c r="BH14" s="10"/>
      <c r="BI14" s="17"/>
      <c r="BJ14" s="17"/>
      <c r="BK14" s="1"/>
      <c r="BR14" s="41"/>
      <c r="BY14" s="39"/>
      <c r="BZ14" s="39"/>
      <c r="CA14" s="39"/>
      <c r="CB14" s="39"/>
      <c r="CC14" s="39"/>
      <c r="CD14" s="39"/>
    </row>
    <row r="15" spans="1:82" ht="16.95" customHeight="1" x14ac:dyDescent="0.3">
      <c r="A15" s="8" t="s">
        <v>37</v>
      </c>
      <c r="B15" s="7" t="s">
        <v>38</v>
      </c>
      <c r="C15" s="7" t="s">
        <v>196</v>
      </c>
      <c r="D15" s="15">
        <v>54</v>
      </c>
      <c r="E15" s="7">
        <v>5</v>
      </c>
      <c r="F15" s="7">
        <v>6</v>
      </c>
      <c r="G15" s="94">
        <f t="shared" ref="G15" si="11">+F15/E15</f>
        <v>1.2</v>
      </c>
      <c r="H15" s="7">
        <v>3</v>
      </c>
      <c r="I15" s="7">
        <v>15</v>
      </c>
      <c r="J15" s="95">
        <f t="shared" ref="J15" si="12">+H15/I15</f>
        <v>0.2</v>
      </c>
      <c r="K15" s="96"/>
      <c r="L15" s="7"/>
      <c r="M15" s="15"/>
      <c r="N15" s="96"/>
      <c r="O15" s="7">
        <v>2</v>
      </c>
      <c r="P15" s="7">
        <v>3</v>
      </c>
      <c r="Q15" s="95">
        <f t="shared" ref="Q15" si="13">+O15/P15</f>
        <v>0.66666666666666663</v>
      </c>
      <c r="R15" s="96"/>
      <c r="S15" s="7">
        <v>4</v>
      </c>
      <c r="T15" s="7">
        <v>3</v>
      </c>
      <c r="U15" s="7">
        <f t="shared" ref="U15" si="14">SUM(S15:T15)</f>
        <v>7</v>
      </c>
      <c r="V15" s="94">
        <f t="shared" ref="V15" si="15">+U15/E15</f>
        <v>1.4</v>
      </c>
      <c r="W15" s="96"/>
      <c r="X15" s="7">
        <v>2</v>
      </c>
      <c r="Y15" s="94">
        <f t="shared" ref="Y15" si="16">+X15/E15</f>
        <v>0.4</v>
      </c>
      <c r="Z15" s="96"/>
      <c r="AA15" s="7">
        <v>2</v>
      </c>
      <c r="AB15" s="97">
        <f t="shared" ref="AB15" si="17">+AA15/E15</f>
        <v>0.4</v>
      </c>
      <c r="AC15" s="96"/>
      <c r="AD15" s="7">
        <v>1</v>
      </c>
      <c r="AE15" s="7">
        <v>4</v>
      </c>
      <c r="AF15" s="94">
        <f t="shared" ref="AF15" si="18">+AE15/E15</f>
        <v>0.8</v>
      </c>
      <c r="AG15" s="7"/>
      <c r="AH15" s="96"/>
      <c r="AI15" s="7">
        <f t="shared" ref="AI15" si="19">+(2*H15)+(3*L15)+(O15)</f>
        <v>8</v>
      </c>
      <c r="AJ15" s="94">
        <f t="shared" ref="AJ15" si="20">+AI15/E15</f>
        <v>1.6</v>
      </c>
      <c r="AK15" s="95">
        <f t="shared" ref="AK15" si="21">(+(AI15)+(U15)+(2*X15)+(AD15)-(AE15))/F15</f>
        <v>2.6666666666666665</v>
      </c>
      <c r="AL15" s="96"/>
      <c r="AM15" s="7" t="s">
        <v>78</v>
      </c>
      <c r="AN15" s="7" t="s">
        <v>52</v>
      </c>
      <c r="AO15" s="7"/>
      <c r="AP15" s="7"/>
      <c r="AQ15" s="7"/>
      <c r="AR15" s="12"/>
      <c r="AS15" s="8"/>
      <c r="AT15" s="7"/>
      <c r="AU15" s="7"/>
      <c r="AV15" s="7"/>
      <c r="AW15" s="13"/>
      <c r="AX15" s="8"/>
      <c r="AY15" s="7"/>
      <c r="AZ15" s="113"/>
      <c r="BA15" s="7"/>
      <c r="BB15" s="76"/>
      <c r="BC15" s="8"/>
      <c r="BD15" s="1"/>
      <c r="BE15" s="1"/>
      <c r="BF15" s="17"/>
      <c r="BG15" s="17"/>
      <c r="BH15" s="10"/>
      <c r="BI15" s="17"/>
      <c r="BJ15" s="17"/>
      <c r="BK15" s="1"/>
      <c r="BR15" s="41"/>
      <c r="BY15" s="39"/>
      <c r="BZ15" s="39"/>
      <c r="CA15" s="39"/>
      <c r="CB15" s="39"/>
      <c r="CC15" s="39"/>
      <c r="CD15" s="39"/>
    </row>
    <row r="16" spans="1:82" ht="16.95" customHeight="1" x14ac:dyDescent="0.3">
      <c r="A16" s="134" t="s">
        <v>37</v>
      </c>
      <c r="B16" s="135" t="s">
        <v>38</v>
      </c>
      <c r="C16" s="135" t="s">
        <v>64</v>
      </c>
      <c r="D16" s="136">
        <v>20</v>
      </c>
      <c r="E16" s="135">
        <v>30</v>
      </c>
      <c r="F16" s="135">
        <f>826</f>
        <v>826</v>
      </c>
      <c r="G16" s="137">
        <f t="shared" si="0"/>
        <v>27.533333333333335</v>
      </c>
      <c r="H16" s="135">
        <f>196</f>
        <v>196</v>
      </c>
      <c r="I16" s="135">
        <v>478</v>
      </c>
      <c r="J16" s="138">
        <f t="shared" si="1"/>
        <v>0.41004184100418412</v>
      </c>
      <c r="K16" s="135"/>
      <c r="L16" s="139"/>
      <c r="M16" s="136"/>
      <c r="N16" s="135"/>
      <c r="O16" s="135">
        <v>58</v>
      </c>
      <c r="P16" s="135">
        <v>80</v>
      </c>
      <c r="Q16" s="138">
        <f t="shared" si="2"/>
        <v>0.72499999999999998</v>
      </c>
      <c r="R16" s="135"/>
      <c r="S16" s="135">
        <v>30</v>
      </c>
      <c r="T16" s="135">
        <v>103</v>
      </c>
      <c r="U16" s="135">
        <f t="shared" si="3"/>
        <v>133</v>
      </c>
      <c r="V16" s="137">
        <f t="shared" si="4"/>
        <v>4.4333333333333336</v>
      </c>
      <c r="W16" s="135"/>
      <c r="X16" s="135">
        <v>65</v>
      </c>
      <c r="Y16" s="137">
        <f t="shared" si="5"/>
        <v>2.1666666666666665</v>
      </c>
      <c r="Z16" s="135"/>
      <c r="AA16" s="135">
        <v>110</v>
      </c>
      <c r="AB16" s="140">
        <f t="shared" si="6"/>
        <v>3.6666666666666665</v>
      </c>
      <c r="AC16" s="135"/>
      <c r="AD16" s="135">
        <v>60</v>
      </c>
      <c r="AE16" s="135">
        <v>78</v>
      </c>
      <c r="AF16" s="137">
        <f t="shared" si="7"/>
        <v>2.6</v>
      </c>
      <c r="AG16" s="135">
        <v>19</v>
      </c>
      <c r="AH16" s="135"/>
      <c r="AI16" s="135">
        <f t="shared" si="8"/>
        <v>450</v>
      </c>
      <c r="AJ16" s="137">
        <f t="shared" si="9"/>
        <v>15</v>
      </c>
      <c r="AK16" s="138">
        <f t="shared" si="10"/>
        <v>0.84140435835351091</v>
      </c>
      <c r="AL16" s="135"/>
      <c r="AM16" s="135" t="s">
        <v>65</v>
      </c>
      <c r="AN16" s="135" t="s">
        <v>66</v>
      </c>
      <c r="AO16" s="7"/>
      <c r="AP16" s="7"/>
      <c r="AQ16" s="7"/>
      <c r="AR16" s="12"/>
      <c r="AS16" s="8"/>
      <c r="AT16" s="7"/>
      <c r="AU16" s="7"/>
      <c r="AV16" s="7"/>
      <c r="AW16" s="13"/>
      <c r="AX16" s="8"/>
      <c r="AY16" s="7"/>
      <c r="AZ16" s="113"/>
      <c r="BA16" s="7"/>
      <c r="BB16" s="76"/>
      <c r="BC16" s="8"/>
      <c r="BD16" s="1"/>
      <c r="BE16" s="16"/>
      <c r="BF16" s="16"/>
      <c r="BG16" s="16"/>
      <c r="BH16" s="66"/>
      <c r="BI16" s="114"/>
      <c r="BJ16" s="114"/>
      <c r="BK16" s="1"/>
      <c r="BR16" s="67"/>
      <c r="BY16" s="39"/>
      <c r="BZ16" s="39"/>
      <c r="CA16" s="39"/>
      <c r="CB16" s="39"/>
      <c r="CC16" s="39"/>
      <c r="CD16" s="39"/>
    </row>
    <row r="17" spans="1:82" ht="16.95" customHeight="1" x14ac:dyDescent="0.3">
      <c r="A17" s="8" t="s">
        <v>37</v>
      </c>
      <c r="B17" s="7" t="s">
        <v>38</v>
      </c>
      <c r="C17" s="7" t="s">
        <v>101</v>
      </c>
      <c r="D17" s="15">
        <v>40</v>
      </c>
      <c r="E17" s="7">
        <v>34</v>
      </c>
      <c r="F17" s="7">
        <f>842</f>
        <v>842</v>
      </c>
      <c r="G17" s="94">
        <f t="shared" si="0"/>
        <v>24.764705882352942</v>
      </c>
      <c r="H17" s="7">
        <f>194</f>
        <v>194</v>
      </c>
      <c r="I17" s="7">
        <v>414</v>
      </c>
      <c r="J17" s="95">
        <f t="shared" si="1"/>
        <v>0.46859903381642515</v>
      </c>
      <c r="K17" s="96"/>
      <c r="L17" s="14"/>
      <c r="M17" s="15"/>
      <c r="N17" s="96"/>
      <c r="O17" s="7">
        <v>41</v>
      </c>
      <c r="P17" s="7">
        <v>64</v>
      </c>
      <c r="Q17" s="95">
        <f t="shared" si="2"/>
        <v>0.640625</v>
      </c>
      <c r="R17" s="96"/>
      <c r="S17" s="7">
        <v>51</v>
      </c>
      <c r="T17" s="7">
        <v>66</v>
      </c>
      <c r="U17" s="7">
        <f t="shared" si="3"/>
        <v>117</v>
      </c>
      <c r="V17" s="94">
        <f t="shared" si="4"/>
        <v>3.4411764705882355</v>
      </c>
      <c r="W17" s="96"/>
      <c r="X17" s="7">
        <v>65</v>
      </c>
      <c r="Y17" s="94">
        <f t="shared" si="5"/>
        <v>1.911764705882353</v>
      </c>
      <c r="Z17" s="96"/>
      <c r="AA17" s="7">
        <v>90</v>
      </c>
      <c r="AB17" s="97">
        <f t="shared" si="6"/>
        <v>2.6470588235294117</v>
      </c>
      <c r="AC17" s="96"/>
      <c r="AD17" s="7">
        <v>34</v>
      </c>
      <c r="AE17" s="7">
        <v>69</v>
      </c>
      <c r="AF17" s="94">
        <f t="shared" si="7"/>
        <v>2.0294117647058822</v>
      </c>
      <c r="AG17" s="7">
        <v>12</v>
      </c>
      <c r="AH17" s="96"/>
      <c r="AI17" s="7">
        <f t="shared" si="8"/>
        <v>429</v>
      </c>
      <c r="AJ17" s="94">
        <f t="shared" si="9"/>
        <v>12.617647058823529</v>
      </c>
      <c r="AK17" s="95">
        <f t="shared" si="10"/>
        <v>0.76128266033254155</v>
      </c>
      <c r="AL17" s="96"/>
      <c r="AM17" s="7" t="s">
        <v>73</v>
      </c>
      <c r="AN17" s="7" t="s">
        <v>66</v>
      </c>
      <c r="AO17" s="7"/>
      <c r="AP17" s="7"/>
      <c r="AQ17" s="7"/>
      <c r="AR17" s="12"/>
      <c r="AS17" s="8"/>
      <c r="AT17" s="7"/>
      <c r="AU17" s="7"/>
      <c r="AV17" s="7"/>
      <c r="AW17" s="13"/>
      <c r="AX17" s="8"/>
      <c r="AY17" s="7"/>
      <c r="AZ17" s="113"/>
      <c r="BA17" s="14"/>
      <c r="BB17" s="76"/>
      <c r="BC17" s="8"/>
      <c r="BD17" s="1"/>
      <c r="BE17" s="43"/>
      <c r="BF17" s="43"/>
      <c r="BG17" s="43"/>
      <c r="BH17" s="109"/>
      <c r="BI17" s="15"/>
      <c r="BJ17" s="15"/>
      <c r="BK17" s="1"/>
      <c r="BL17" s="14"/>
      <c r="BM17" s="14"/>
      <c r="BN17" s="14"/>
      <c r="BO17" s="109"/>
      <c r="BP17" s="110"/>
      <c r="BQ17" s="43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</row>
    <row r="18" spans="1:82" ht="16.95" customHeight="1" x14ac:dyDescent="0.3">
      <c r="A18" s="134" t="s">
        <v>37</v>
      </c>
      <c r="B18" s="135" t="s">
        <v>38</v>
      </c>
      <c r="C18" s="135" t="s">
        <v>39</v>
      </c>
      <c r="D18" s="136">
        <v>10</v>
      </c>
      <c r="E18" s="135">
        <v>34</v>
      </c>
      <c r="F18" s="141">
        <f>1050</f>
        <v>1050</v>
      </c>
      <c r="G18" s="137">
        <f t="shared" si="0"/>
        <v>30.882352941176471</v>
      </c>
      <c r="H18" s="135">
        <f>119</f>
        <v>119</v>
      </c>
      <c r="I18" s="135">
        <v>251</v>
      </c>
      <c r="J18" s="138">
        <f t="shared" si="1"/>
        <v>0.47410358565737054</v>
      </c>
      <c r="K18" s="135"/>
      <c r="L18" s="135"/>
      <c r="M18" s="135"/>
      <c r="N18" s="135"/>
      <c r="O18" s="135">
        <v>52</v>
      </c>
      <c r="P18" s="135">
        <v>70</v>
      </c>
      <c r="Q18" s="138">
        <f t="shared" si="2"/>
        <v>0.74285714285714288</v>
      </c>
      <c r="R18" s="135"/>
      <c r="S18" s="135">
        <v>10</v>
      </c>
      <c r="T18" s="135">
        <v>49</v>
      </c>
      <c r="U18" s="135">
        <f t="shared" si="3"/>
        <v>59</v>
      </c>
      <c r="V18" s="137">
        <f t="shared" si="4"/>
        <v>1.7352941176470589</v>
      </c>
      <c r="W18" s="135"/>
      <c r="X18" s="135">
        <v>207</v>
      </c>
      <c r="Y18" s="137">
        <f t="shared" si="5"/>
        <v>6.0882352941176467</v>
      </c>
      <c r="Z18" s="135"/>
      <c r="AA18" s="135">
        <v>45</v>
      </c>
      <c r="AB18" s="140">
        <f t="shared" si="6"/>
        <v>1.3235294117647058</v>
      </c>
      <c r="AC18" s="135"/>
      <c r="AD18" s="135">
        <v>48</v>
      </c>
      <c r="AE18" s="135">
        <v>104</v>
      </c>
      <c r="AF18" s="137">
        <f t="shared" si="7"/>
        <v>3.0588235294117645</v>
      </c>
      <c r="AG18" s="135">
        <v>11</v>
      </c>
      <c r="AH18" s="135"/>
      <c r="AI18" s="135">
        <f t="shared" si="8"/>
        <v>290</v>
      </c>
      <c r="AJ18" s="137">
        <f t="shared" si="9"/>
        <v>8.5294117647058822</v>
      </c>
      <c r="AK18" s="138">
        <f t="shared" si="10"/>
        <v>0.67333333333333334</v>
      </c>
      <c r="AL18" s="135"/>
      <c r="AM18" s="135" t="s">
        <v>40</v>
      </c>
      <c r="AN18" s="135" t="s">
        <v>41</v>
      </c>
      <c r="AO18" s="7"/>
      <c r="AP18" s="7"/>
      <c r="AQ18" s="7"/>
      <c r="AR18" s="12"/>
      <c r="AS18" s="8"/>
      <c r="AT18" s="7"/>
      <c r="AU18" s="7"/>
      <c r="AV18" s="7"/>
      <c r="AW18" s="13"/>
      <c r="AX18" s="8"/>
      <c r="AY18" s="7"/>
      <c r="AZ18" s="113"/>
      <c r="BA18" s="14"/>
      <c r="BB18" s="76"/>
      <c r="BC18" s="92"/>
      <c r="BD18" s="1"/>
      <c r="BE18" s="16"/>
      <c r="BF18" s="16"/>
      <c r="BG18" s="16"/>
      <c r="BH18" s="16"/>
      <c r="BI18" s="16"/>
      <c r="BJ18" s="16"/>
      <c r="BK18" s="1"/>
      <c r="BL18" s="1"/>
      <c r="BM18" s="1"/>
      <c r="BN18" s="1"/>
      <c r="BO18" s="1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</row>
    <row r="19" spans="1:82" ht="16.95" customHeight="1" x14ac:dyDescent="0.3">
      <c r="A19" s="8" t="s">
        <v>37</v>
      </c>
      <c r="B19" s="7" t="s">
        <v>38</v>
      </c>
      <c r="C19" s="7" t="s">
        <v>45</v>
      </c>
      <c r="D19" s="15">
        <v>22</v>
      </c>
      <c r="E19" s="7">
        <v>30</v>
      </c>
      <c r="F19" s="7">
        <f>934</f>
        <v>934</v>
      </c>
      <c r="G19" s="94">
        <f t="shared" si="0"/>
        <v>31.133333333333333</v>
      </c>
      <c r="H19" s="7">
        <f>154</f>
        <v>154</v>
      </c>
      <c r="I19" s="7">
        <v>332</v>
      </c>
      <c r="J19" s="95">
        <f t="shared" si="1"/>
        <v>0.46385542168674698</v>
      </c>
      <c r="K19" s="96"/>
      <c r="L19" s="14"/>
      <c r="M19" s="15"/>
      <c r="N19" s="96"/>
      <c r="O19" s="7">
        <v>91</v>
      </c>
      <c r="P19" s="7">
        <v>140</v>
      </c>
      <c r="Q19" s="95">
        <f t="shared" si="2"/>
        <v>0.65</v>
      </c>
      <c r="R19" s="96"/>
      <c r="S19" s="7">
        <v>110</v>
      </c>
      <c r="T19" s="7">
        <v>183</v>
      </c>
      <c r="U19" s="7">
        <f t="shared" si="3"/>
        <v>293</v>
      </c>
      <c r="V19" s="94">
        <f t="shared" si="4"/>
        <v>9.7666666666666675</v>
      </c>
      <c r="W19" s="96"/>
      <c r="X19" s="7">
        <v>33</v>
      </c>
      <c r="Y19" s="94">
        <f t="shared" si="5"/>
        <v>1.1000000000000001</v>
      </c>
      <c r="Z19" s="96"/>
      <c r="AA19" s="7">
        <v>105</v>
      </c>
      <c r="AB19" s="97">
        <f t="shared" si="6"/>
        <v>3.5</v>
      </c>
      <c r="AC19" s="96"/>
      <c r="AD19" s="7">
        <v>30</v>
      </c>
      <c r="AE19" s="7">
        <v>98</v>
      </c>
      <c r="AF19" s="94">
        <f t="shared" si="7"/>
        <v>3.2666666666666666</v>
      </c>
      <c r="AG19" s="7">
        <v>17</v>
      </c>
      <c r="AH19" s="96"/>
      <c r="AI19" s="7">
        <f t="shared" si="8"/>
        <v>399</v>
      </c>
      <c r="AJ19" s="94">
        <f t="shared" si="9"/>
        <v>13.3</v>
      </c>
      <c r="AK19" s="95">
        <f t="shared" si="10"/>
        <v>0.73875802997858675</v>
      </c>
      <c r="AL19" s="96"/>
      <c r="AM19" s="7" t="s">
        <v>46</v>
      </c>
      <c r="AN19" s="7" t="s">
        <v>47</v>
      </c>
      <c r="AO19" s="7"/>
      <c r="AP19" s="7"/>
      <c r="AQ19" s="7"/>
      <c r="AR19" s="12"/>
      <c r="AS19" s="8"/>
      <c r="AT19" s="7"/>
      <c r="AU19" s="7"/>
      <c r="AV19" s="7"/>
      <c r="AW19" s="13"/>
      <c r="AX19" s="8"/>
      <c r="AY19" s="7"/>
      <c r="AZ19" s="113"/>
      <c r="BA19" s="7"/>
      <c r="BB19" s="76"/>
      <c r="BC19" s="8"/>
      <c r="BD19" s="1"/>
      <c r="BE19" s="40"/>
      <c r="BF19" s="8"/>
      <c r="BG19" s="8"/>
      <c r="BH19" s="95"/>
      <c r="BI19" s="8"/>
      <c r="BJ19" s="8"/>
      <c r="BK19" s="1"/>
      <c r="BL19" s="15"/>
      <c r="BM19" s="15"/>
      <c r="BN19" s="15"/>
      <c r="BO19" s="1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</row>
    <row r="20" spans="1:82" ht="16.95" customHeight="1" x14ac:dyDescent="0.3">
      <c r="A20" s="8" t="s">
        <v>37</v>
      </c>
      <c r="B20" s="7" t="s">
        <v>38</v>
      </c>
      <c r="C20" s="38" t="s">
        <v>204</v>
      </c>
      <c r="D20" s="15"/>
      <c r="E20" s="7"/>
      <c r="F20" s="38">
        <v>45</v>
      </c>
      <c r="G20" s="94"/>
      <c r="H20" s="7"/>
      <c r="I20" s="7"/>
      <c r="J20" s="95"/>
      <c r="K20" s="96"/>
      <c r="L20" s="14"/>
      <c r="M20" s="15"/>
      <c r="N20" s="96"/>
      <c r="O20" s="7"/>
      <c r="P20" s="7"/>
      <c r="Q20" s="95"/>
      <c r="R20" s="96"/>
      <c r="S20" s="7"/>
      <c r="T20" s="7"/>
      <c r="U20" s="7"/>
      <c r="V20" s="94"/>
      <c r="W20" s="96"/>
      <c r="X20" s="7"/>
      <c r="Y20" s="94"/>
      <c r="Z20" s="96"/>
      <c r="AA20" s="7"/>
      <c r="AB20" s="97"/>
      <c r="AC20" s="96"/>
      <c r="AD20" s="7"/>
      <c r="AE20" s="7"/>
      <c r="AF20" s="94"/>
      <c r="AG20" s="7"/>
      <c r="AH20" s="96"/>
      <c r="AI20" s="7"/>
      <c r="AJ20" s="94"/>
      <c r="AK20" s="95"/>
      <c r="AL20" s="96"/>
      <c r="AM20" s="7"/>
      <c r="AN20" s="7"/>
      <c r="AO20" s="7"/>
      <c r="AP20" s="7"/>
      <c r="AQ20" s="7"/>
      <c r="AR20" s="12"/>
      <c r="AS20" s="8"/>
      <c r="AT20" s="7"/>
      <c r="AU20" s="7"/>
      <c r="AV20" s="7"/>
      <c r="AW20" s="13"/>
      <c r="AX20" s="8"/>
      <c r="AY20" s="7"/>
      <c r="AZ20" s="113"/>
      <c r="BA20" s="7"/>
      <c r="BB20" s="76"/>
      <c r="BC20" s="8"/>
      <c r="BD20" s="1"/>
      <c r="BE20" s="40"/>
      <c r="BF20" s="8"/>
      <c r="BG20" s="8"/>
      <c r="BH20" s="95"/>
      <c r="BI20" s="8"/>
      <c r="BJ20" s="8"/>
      <c r="BK20" s="1"/>
      <c r="BL20" s="15"/>
      <c r="BM20" s="15"/>
      <c r="BN20" s="15"/>
      <c r="BO20" s="1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</row>
    <row r="21" spans="1:82" x14ac:dyDescent="0.3">
      <c r="A21" s="1"/>
      <c r="B21" s="7"/>
      <c r="C21" s="1"/>
      <c r="D21" s="1"/>
      <c r="E21" s="1"/>
      <c r="F21" s="20" t="s">
        <v>84</v>
      </c>
      <c r="G21" s="20" t="s">
        <v>84</v>
      </c>
      <c r="H21" s="20" t="s">
        <v>84</v>
      </c>
      <c r="I21" s="20" t="s">
        <v>84</v>
      </c>
      <c r="J21" s="20" t="s">
        <v>84</v>
      </c>
      <c r="K21" s="53"/>
      <c r="L21" s="1"/>
      <c r="M21" s="1"/>
      <c r="N21" s="53"/>
      <c r="O21" s="20" t="s">
        <v>84</v>
      </c>
      <c r="P21" s="20" t="s">
        <v>84</v>
      </c>
      <c r="Q21" s="20" t="s">
        <v>84</v>
      </c>
      <c r="R21" s="53"/>
      <c r="S21" s="20" t="s">
        <v>84</v>
      </c>
      <c r="T21" s="20" t="s">
        <v>84</v>
      </c>
      <c r="U21" s="20" t="s">
        <v>84</v>
      </c>
      <c r="V21" s="20" t="s">
        <v>84</v>
      </c>
      <c r="W21" s="53"/>
      <c r="X21" s="20" t="s">
        <v>84</v>
      </c>
      <c r="Y21" s="20" t="s">
        <v>84</v>
      </c>
      <c r="Z21" s="53"/>
      <c r="AA21" s="20" t="s">
        <v>84</v>
      </c>
      <c r="AB21" s="21" t="s">
        <v>84</v>
      </c>
      <c r="AC21" s="73"/>
      <c r="AD21" s="20" t="s">
        <v>84</v>
      </c>
      <c r="AE21" s="20" t="s">
        <v>84</v>
      </c>
      <c r="AF21" s="20" t="s">
        <v>84</v>
      </c>
      <c r="AG21" s="20" t="s">
        <v>84</v>
      </c>
      <c r="AH21" s="53"/>
      <c r="AI21" s="20" t="s">
        <v>84</v>
      </c>
      <c r="AJ21" s="20" t="s">
        <v>84</v>
      </c>
      <c r="AK21" s="22" t="s">
        <v>84</v>
      </c>
      <c r="AL21" s="1"/>
      <c r="AM21" s="7"/>
      <c r="AN21" s="7"/>
      <c r="AO21" s="7"/>
      <c r="AP21" s="7"/>
      <c r="AQ21" s="7"/>
      <c r="AR21" s="12"/>
      <c r="AS21" s="8"/>
      <c r="AT21" s="13"/>
      <c r="AU21" s="7"/>
      <c r="AV21" s="7"/>
      <c r="AW21" s="7"/>
      <c r="AX21" s="8"/>
      <c r="AY21" s="7"/>
      <c r="AZ21" s="113"/>
      <c r="BA21" s="7"/>
      <c r="BB21" s="76"/>
      <c r="BC21" s="8"/>
      <c r="BD21" s="1"/>
      <c r="BE21" s="7"/>
      <c r="BF21" s="8"/>
      <c r="BG21" s="8"/>
      <c r="BH21" s="95"/>
      <c r="BI21" s="8"/>
      <c r="BJ21" s="8"/>
      <c r="BK21" s="1"/>
      <c r="BL21" s="5"/>
      <c r="BM21" s="5"/>
      <c r="BN21" s="5"/>
      <c r="BO21" s="5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</row>
    <row r="22" spans="1:82" x14ac:dyDescent="0.3">
      <c r="A22" s="44" t="s">
        <v>37</v>
      </c>
      <c r="B22" s="45" t="s">
        <v>38</v>
      </c>
      <c r="C22" s="46"/>
      <c r="D22" s="46"/>
      <c r="E22" s="47">
        <v>34</v>
      </c>
      <c r="F22" s="48">
        <f>SUM(F5:F21)</f>
        <v>8235</v>
      </c>
      <c r="G22" s="49"/>
      <c r="H22" s="48">
        <f t="shared" ref="H22:I22" si="22">SUM(H5:H21)</f>
        <v>1416</v>
      </c>
      <c r="I22" s="48">
        <f t="shared" si="22"/>
        <v>3232</v>
      </c>
      <c r="J22" s="50">
        <f>+H22/I22</f>
        <v>0.43811881188118812</v>
      </c>
      <c r="K22" s="46"/>
      <c r="L22" s="46"/>
      <c r="M22" s="46"/>
      <c r="N22" s="46"/>
      <c r="O22" s="48">
        <f t="shared" ref="O22:P22" si="23">SUM(O5:O21)</f>
        <v>736</v>
      </c>
      <c r="P22" s="48">
        <f t="shared" si="23"/>
        <v>1054</v>
      </c>
      <c r="Q22" s="50">
        <f>+O22/P22</f>
        <v>0.69829222011385195</v>
      </c>
      <c r="R22" s="46"/>
      <c r="S22" s="48">
        <f t="shared" ref="S22:U22" si="24">SUM(S5:S21)</f>
        <v>609</v>
      </c>
      <c r="T22" s="48">
        <f t="shared" si="24"/>
        <v>1091</v>
      </c>
      <c r="U22" s="48">
        <f t="shared" si="24"/>
        <v>1700</v>
      </c>
      <c r="V22" s="49">
        <f>+U22/E22</f>
        <v>50</v>
      </c>
      <c r="W22" s="46"/>
      <c r="X22" s="48">
        <f>SUM(X5:X21)</f>
        <v>665</v>
      </c>
      <c r="Y22" s="49">
        <f>+X22/E22</f>
        <v>19.558823529411764</v>
      </c>
      <c r="Z22" s="49"/>
      <c r="AA22" s="48">
        <f>SUM(AA5:AA21)</f>
        <v>852</v>
      </c>
      <c r="AB22" s="49">
        <f>+AA22/E22</f>
        <v>25.058823529411764</v>
      </c>
      <c r="AC22" s="51"/>
      <c r="AD22" s="48">
        <f t="shared" ref="AD22:AE22" si="25">SUM(AD5:AD21)</f>
        <v>427</v>
      </c>
      <c r="AE22" s="48">
        <f t="shared" si="25"/>
        <v>812</v>
      </c>
      <c r="AF22" s="49">
        <f>+AE22/E22</f>
        <v>23.882352941176471</v>
      </c>
      <c r="AG22" s="48">
        <f>SUM(AG5:AG21)</f>
        <v>118</v>
      </c>
      <c r="AH22" s="46"/>
      <c r="AI22" s="48">
        <f>SUM(AI5:AI21)</f>
        <v>3568</v>
      </c>
      <c r="AJ22" s="49">
        <f>+AI22/E22</f>
        <v>104.94117647058823</v>
      </c>
      <c r="AK22" s="50">
        <f>(+(AI22)+(U22)+(2*X22)+(AD22)-(AE22))/F22</f>
        <v>0.75446265938069212</v>
      </c>
      <c r="AL22" s="1"/>
      <c r="AM22" s="7"/>
      <c r="AN22" s="1"/>
      <c r="AO22" s="7"/>
      <c r="AP22" s="7"/>
      <c r="AQ22" s="7"/>
      <c r="AR22" s="12"/>
      <c r="AS22" s="8"/>
      <c r="AT22" s="7"/>
      <c r="AU22" s="7"/>
      <c r="AV22" s="7"/>
      <c r="AW22" s="13"/>
      <c r="AX22" s="93"/>
      <c r="AY22" s="7"/>
      <c r="AZ22" s="113"/>
      <c r="BA22" s="7"/>
      <c r="BB22" s="76"/>
      <c r="BC22" s="93"/>
      <c r="BD22" s="1"/>
      <c r="BE22" s="7"/>
      <c r="BF22" s="8"/>
      <c r="BG22" s="8"/>
      <c r="BH22" s="95"/>
      <c r="BI22" s="8"/>
      <c r="BJ22" s="8"/>
      <c r="BK22" s="1"/>
      <c r="BL22" s="1"/>
      <c r="BM22" s="11"/>
      <c r="BN22" s="1"/>
      <c r="BO22" s="1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</row>
    <row r="23" spans="1:82" x14ac:dyDescent="0.3">
      <c r="A23" s="1"/>
      <c r="B23" s="1"/>
      <c r="C23" s="1"/>
      <c r="D23" s="1"/>
      <c r="E23" s="1">
        <v>34</v>
      </c>
      <c r="F23" s="1" t="s">
        <v>147</v>
      </c>
      <c r="G23" s="1">
        <f>34*240</f>
        <v>8160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7" t="s">
        <v>205</v>
      </c>
      <c r="AJ23" s="1"/>
      <c r="AK23" s="1"/>
      <c r="AL23" s="1"/>
      <c r="AM23" s="6"/>
      <c r="AN23" s="1"/>
      <c r="AO23" s="7"/>
      <c r="AP23" s="7"/>
      <c r="AQ23" s="7"/>
      <c r="AR23" s="12"/>
      <c r="AS23" s="8"/>
      <c r="AT23" s="13"/>
      <c r="AU23" s="7"/>
      <c r="AV23" s="7"/>
      <c r="AW23" s="7"/>
      <c r="AX23" s="8"/>
      <c r="AY23" s="7"/>
      <c r="AZ23" s="113"/>
      <c r="BA23" s="7"/>
      <c r="BB23" s="76"/>
      <c r="BC23" s="8"/>
      <c r="BD23" s="1"/>
      <c r="BE23" s="7"/>
      <c r="BF23" s="8"/>
      <c r="BG23" s="8"/>
      <c r="BH23" s="95"/>
      <c r="BI23" s="8"/>
      <c r="BJ23" s="8"/>
      <c r="BK23" s="1"/>
      <c r="BL23" s="1"/>
      <c r="BM23" s="11"/>
      <c r="BN23" s="11"/>
      <c r="BO23" s="1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</row>
    <row r="24" spans="1:82" x14ac:dyDescent="0.3">
      <c r="A24" s="1"/>
      <c r="B24" s="1"/>
      <c r="C24" s="1"/>
      <c r="D24" s="1" t="s">
        <v>60</v>
      </c>
      <c r="E24" s="1">
        <v>3</v>
      </c>
      <c r="F24" s="1" t="s">
        <v>148</v>
      </c>
      <c r="G24" s="1">
        <v>75</v>
      </c>
      <c r="H24" s="52">
        <f>SUM(G23:G24)</f>
        <v>8235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3"/>
      <c r="AF24" s="5"/>
      <c r="AG24" s="5"/>
      <c r="AH24" s="15"/>
      <c r="AI24" s="7">
        <f>+H22*2</f>
        <v>2832</v>
      </c>
      <c r="AJ24" s="103" t="s">
        <v>199</v>
      </c>
      <c r="AK24" s="15"/>
      <c r="AL24" s="1"/>
      <c r="AM24" s="24"/>
      <c r="AN24" s="1"/>
      <c r="AO24" s="7"/>
      <c r="AP24" s="7"/>
      <c r="AQ24" s="7"/>
      <c r="AR24" s="12"/>
      <c r="AS24" s="8"/>
      <c r="AT24" s="13"/>
      <c r="AU24" s="7"/>
      <c r="AV24" s="7"/>
      <c r="AW24" s="7"/>
      <c r="AX24" s="8"/>
      <c r="AY24" s="7"/>
      <c r="AZ24" s="113"/>
      <c r="BA24" s="7"/>
      <c r="BB24" s="76"/>
      <c r="BC24" s="8"/>
      <c r="BD24" s="1"/>
      <c r="BE24" s="7"/>
      <c r="BF24" s="8"/>
      <c r="BG24" s="8"/>
      <c r="BH24" s="7"/>
      <c r="BI24" s="8"/>
      <c r="BJ24" s="8"/>
      <c r="BK24" s="1"/>
      <c r="BL24" s="1"/>
      <c r="BM24" s="11"/>
      <c r="BN24" s="11"/>
      <c r="BO24" s="1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</row>
    <row r="25" spans="1:82" x14ac:dyDescent="0.3">
      <c r="A25" s="1"/>
      <c r="B25" s="39"/>
      <c r="D25" s="43"/>
      <c r="E25" s="6"/>
      <c r="F25" s="6"/>
      <c r="G25" s="6"/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3"/>
      <c r="AF25" s="25"/>
      <c r="AG25" s="26"/>
      <c r="AH25" s="15"/>
      <c r="AI25" s="99">
        <f>+L22*1</f>
        <v>0</v>
      </c>
      <c r="AJ25" s="103" t="s">
        <v>200</v>
      </c>
      <c r="AK25" s="15"/>
      <c r="AL25" s="1"/>
      <c r="AM25" s="1"/>
      <c r="AN25" s="1"/>
      <c r="AO25" s="7"/>
      <c r="AP25" s="7"/>
      <c r="AQ25" s="7"/>
      <c r="AR25" s="12"/>
      <c r="AS25" s="8"/>
      <c r="AT25" s="7"/>
      <c r="AU25" s="7"/>
      <c r="AV25" s="7"/>
      <c r="AW25" s="13"/>
      <c r="AX25" s="8"/>
      <c r="AY25" s="7"/>
      <c r="AZ25" s="113"/>
      <c r="BA25" s="7"/>
      <c r="BB25" s="76"/>
      <c r="BC25" s="8"/>
      <c r="BD25" s="1"/>
      <c r="BE25" s="40"/>
      <c r="BF25" s="8"/>
      <c r="BG25" s="8"/>
      <c r="BH25" s="95"/>
      <c r="BI25" s="8"/>
      <c r="BJ25" s="8"/>
      <c r="BK25" s="1"/>
      <c r="BL25" s="1"/>
      <c r="BM25" s="11"/>
      <c r="BN25" s="11"/>
      <c r="BO25" s="1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</row>
    <row r="26" spans="1:82" x14ac:dyDescent="0.3">
      <c r="A26" s="1"/>
      <c r="B26" s="39"/>
      <c r="C26" s="117"/>
      <c r="D26" s="43"/>
      <c r="E26" s="1"/>
      <c r="F26" s="1"/>
      <c r="G26" s="1"/>
      <c r="H26" s="1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3"/>
      <c r="AF26" s="25"/>
      <c r="AG26" s="26"/>
      <c r="AH26" s="15"/>
      <c r="AI26" s="101">
        <f>+O22</f>
        <v>736</v>
      </c>
      <c r="AJ26" s="104" t="s">
        <v>201</v>
      </c>
      <c r="AK26" s="15"/>
      <c r="AL26" s="1"/>
      <c r="AM26" s="1"/>
      <c r="AN26" s="1"/>
      <c r="AO26" s="1"/>
      <c r="AP26" s="7"/>
      <c r="AQ26" s="7"/>
      <c r="AR26" s="12"/>
      <c r="AS26" s="8"/>
      <c r="AT26" s="7"/>
      <c r="AU26" s="7"/>
      <c r="AV26" s="7"/>
      <c r="AW26" s="13"/>
      <c r="AX26" s="8"/>
      <c r="AY26" s="7"/>
      <c r="AZ26" s="113"/>
      <c r="BA26" s="7"/>
      <c r="BB26" s="76"/>
      <c r="BC26" s="8"/>
      <c r="BD26" s="1"/>
      <c r="BE26" s="7"/>
      <c r="BF26" s="8"/>
      <c r="BG26" s="8"/>
      <c r="BH26" s="95"/>
      <c r="BI26" s="8"/>
      <c r="BJ26" s="8"/>
      <c r="BK26" s="1"/>
      <c r="BL26" s="1"/>
      <c r="BM26" s="11"/>
      <c r="BN26" s="11"/>
      <c r="BO26" s="1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</row>
    <row r="27" spans="1:82" x14ac:dyDescent="0.3">
      <c r="A27" s="1"/>
      <c r="B27" s="39"/>
      <c r="C27" s="118"/>
      <c r="D27" s="1"/>
      <c r="E27" s="1"/>
      <c r="F27" s="1"/>
      <c r="G27" s="1"/>
      <c r="H27" s="1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3"/>
      <c r="AF27" s="15"/>
      <c r="AG27" s="26"/>
      <c r="AH27" s="15"/>
      <c r="AI27" s="101">
        <f>SUM(AI24:AI26)</f>
        <v>3568</v>
      </c>
      <c r="AJ27" s="105" t="s">
        <v>202</v>
      </c>
      <c r="AK27" s="15"/>
      <c r="AL27" s="1"/>
      <c r="AM27" s="1"/>
      <c r="AN27" s="1"/>
      <c r="AO27" s="1"/>
      <c r="AP27" s="7"/>
      <c r="AQ27" s="7"/>
      <c r="AR27" s="12"/>
      <c r="AS27" s="8"/>
      <c r="AT27" s="7"/>
      <c r="AU27" s="7"/>
      <c r="AV27" s="7"/>
      <c r="AW27" s="13"/>
      <c r="AX27" s="8"/>
      <c r="AY27" s="7"/>
      <c r="AZ27" s="113"/>
      <c r="BA27" s="7"/>
      <c r="BB27" s="76"/>
      <c r="BC27" s="8"/>
      <c r="BD27" s="1"/>
      <c r="BE27" s="7"/>
      <c r="BF27" s="8"/>
      <c r="BG27" s="8"/>
      <c r="BH27" s="95"/>
      <c r="BI27" s="8"/>
      <c r="BJ27" s="8"/>
      <c r="BK27" s="1"/>
      <c r="BL27" s="1"/>
      <c r="BM27" s="11"/>
      <c r="BN27" s="11"/>
      <c r="BO27" s="1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</row>
    <row r="28" spans="1:82" x14ac:dyDescent="0.3">
      <c r="C28" s="7"/>
      <c r="AN28" s="1"/>
      <c r="AO28" s="1"/>
      <c r="AP28" s="7"/>
      <c r="AQ28" s="7"/>
      <c r="AR28" s="12"/>
      <c r="AS28" s="8"/>
      <c r="AT28" s="7"/>
      <c r="AU28" s="7"/>
      <c r="AV28" s="7"/>
      <c r="AW28" s="13"/>
      <c r="AX28" s="8"/>
      <c r="AY28" s="7"/>
      <c r="AZ28" s="113"/>
      <c r="BA28" s="7"/>
      <c r="BB28" s="76"/>
      <c r="BC28" s="8"/>
      <c r="BD28" s="1"/>
      <c r="BE28" s="7"/>
      <c r="BF28" s="8"/>
      <c r="BG28" s="8"/>
      <c r="BH28" s="95"/>
      <c r="BI28" s="8"/>
      <c r="BJ28" s="8"/>
      <c r="BK28" s="1"/>
      <c r="BL28" s="1"/>
      <c r="BM28" s="11"/>
      <c r="BN28" s="11"/>
      <c r="BO28" s="1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</row>
    <row r="29" spans="1:82" x14ac:dyDescent="0.3">
      <c r="A29" s="1"/>
      <c r="D29" s="27"/>
      <c r="E29" s="27"/>
      <c r="F29" s="1"/>
      <c r="G29" s="1"/>
      <c r="H29" s="1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3"/>
      <c r="AF29" s="25"/>
      <c r="AG29" s="26"/>
      <c r="AH29" s="15"/>
      <c r="AI29" s="25"/>
      <c r="AJ29" s="26"/>
      <c r="AK29" s="15"/>
      <c r="AL29" s="1"/>
      <c r="AM29" s="1"/>
      <c r="AN29" s="1"/>
      <c r="AO29" s="1"/>
      <c r="AP29" s="7"/>
      <c r="AQ29" s="7"/>
      <c r="AR29" s="12"/>
      <c r="AS29" s="8"/>
      <c r="AT29" s="7"/>
      <c r="AU29" s="7"/>
      <c r="AV29" s="7"/>
      <c r="AW29" s="13"/>
      <c r="AX29" s="8"/>
      <c r="AY29" s="7"/>
      <c r="AZ29" s="113"/>
      <c r="BA29" s="7"/>
      <c r="BB29" s="76"/>
      <c r="BC29" s="8"/>
      <c r="BD29" s="1"/>
      <c r="BE29" s="1"/>
      <c r="BF29" s="17"/>
      <c r="BG29" s="17"/>
      <c r="BH29" s="10"/>
      <c r="BI29" s="17"/>
      <c r="BJ29" s="17"/>
      <c r="BK29" s="1"/>
      <c r="BL29" s="1"/>
      <c r="BM29" s="11"/>
      <c r="BN29" s="11"/>
      <c r="BO29" s="1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</row>
    <row r="30" spans="1:82" ht="21" x14ac:dyDescent="0.4">
      <c r="A30" s="108" t="s">
        <v>0</v>
      </c>
      <c r="B30" s="1"/>
      <c r="C30" s="1"/>
      <c r="D30" s="1"/>
      <c r="E30" s="108" t="s">
        <v>206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7"/>
      <c r="AQ30" s="7"/>
      <c r="AR30" s="12"/>
      <c r="AS30" s="8"/>
      <c r="AT30" s="7"/>
      <c r="AU30" s="7"/>
      <c r="AV30" s="7"/>
      <c r="AW30" s="13"/>
      <c r="AX30" s="8"/>
      <c r="AY30" s="7"/>
      <c r="AZ30" s="113"/>
      <c r="BA30" s="7"/>
      <c r="BB30" s="76"/>
      <c r="BC30" s="8"/>
      <c r="BD30" s="1"/>
      <c r="BE30" s="1"/>
      <c r="BF30" s="16"/>
      <c r="BG30" s="16"/>
      <c r="BH30" s="66"/>
      <c r="BI30" s="114"/>
      <c r="BJ30" s="114"/>
      <c r="BK30" s="1"/>
      <c r="BL30" s="1"/>
      <c r="BM30" s="11"/>
      <c r="BN30" s="11"/>
      <c r="BO30" s="1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</row>
    <row r="31" spans="1:82" ht="17.399999999999999" x14ac:dyDescent="0.3">
      <c r="A31" s="1"/>
      <c r="B31" s="39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7"/>
      <c r="AQ31" s="7"/>
      <c r="AR31" s="12"/>
      <c r="AS31" s="8"/>
      <c r="AT31" s="7"/>
      <c r="AU31" s="7"/>
      <c r="AV31" s="7"/>
      <c r="AW31" s="13"/>
      <c r="AX31" s="8"/>
      <c r="AY31" s="7"/>
      <c r="AZ31" s="113"/>
      <c r="BA31" s="7"/>
      <c r="BB31" s="76"/>
      <c r="BC31" s="8"/>
      <c r="BD31" s="1"/>
      <c r="BE31" s="1"/>
      <c r="BF31" s="1"/>
      <c r="BG31" s="1"/>
      <c r="BH31" s="115"/>
      <c r="BI31" s="116"/>
      <c r="BJ31" s="116"/>
      <c r="BK31" s="1"/>
      <c r="BL31" s="1"/>
      <c r="BM31" s="11"/>
      <c r="BN31" s="1"/>
      <c r="BO31" s="1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</row>
    <row r="32" spans="1:8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7"/>
      <c r="AQ32" s="7"/>
      <c r="AR32" s="12"/>
      <c r="AS32" s="8"/>
      <c r="AT32" s="7"/>
      <c r="AU32" s="7"/>
      <c r="AV32" s="7"/>
      <c r="AW32" s="13"/>
      <c r="AX32" s="8"/>
      <c r="AY32" s="7"/>
      <c r="AZ32" s="113"/>
      <c r="BA32" s="7"/>
      <c r="BB32" s="76"/>
      <c r="BC32" s="8"/>
      <c r="BD32" s="1"/>
      <c r="BE32" s="14"/>
      <c r="BF32" s="18"/>
      <c r="BG32" s="17"/>
      <c r="BH32" s="17"/>
      <c r="BI32" s="17"/>
      <c r="BJ32" s="17"/>
      <c r="BK32" s="1"/>
      <c r="BL32" s="1"/>
      <c r="BM32" s="11"/>
      <c r="BN32" s="1"/>
      <c r="BO32" s="1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</row>
    <row r="33" spans="1:82" ht="16.95" customHeight="1" x14ac:dyDescent="0.3">
      <c r="A33" s="3" t="s">
        <v>1</v>
      </c>
      <c r="B33" s="4" t="s">
        <v>2</v>
      </c>
      <c r="C33" s="4" t="s">
        <v>3</v>
      </c>
      <c r="D33" s="4" t="s">
        <v>146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  <c r="J33" s="4" t="s">
        <v>9</v>
      </c>
      <c r="K33" s="59"/>
      <c r="L33" s="4" t="s">
        <v>10</v>
      </c>
      <c r="M33" s="4" t="s">
        <v>11</v>
      </c>
      <c r="N33" s="59"/>
      <c r="O33" s="4" t="s">
        <v>12</v>
      </c>
      <c r="P33" s="4" t="s">
        <v>13</v>
      </c>
      <c r="Q33" s="4" t="s">
        <v>14</v>
      </c>
      <c r="R33" s="59"/>
      <c r="S33" s="4" t="s">
        <v>15</v>
      </c>
      <c r="T33" s="4" t="s">
        <v>16</v>
      </c>
      <c r="U33" s="4" t="s">
        <v>17</v>
      </c>
      <c r="V33" s="4" t="s">
        <v>18</v>
      </c>
      <c r="W33" s="59"/>
      <c r="X33" s="4" t="s">
        <v>19</v>
      </c>
      <c r="Y33" s="4" t="s">
        <v>20</v>
      </c>
      <c r="Z33" s="59"/>
      <c r="AA33" s="4" t="s">
        <v>21</v>
      </c>
      <c r="AB33" s="4" t="s">
        <v>22</v>
      </c>
      <c r="AC33" s="59"/>
      <c r="AD33" s="4" t="s">
        <v>23</v>
      </c>
      <c r="AE33" s="4" t="s">
        <v>24</v>
      </c>
      <c r="AF33" s="4" t="s">
        <v>25</v>
      </c>
      <c r="AG33" s="4" t="s">
        <v>26</v>
      </c>
      <c r="AH33" s="59"/>
      <c r="AI33" s="4" t="s">
        <v>27</v>
      </c>
      <c r="AJ33" s="4" t="s">
        <v>28</v>
      </c>
      <c r="AK33" s="4" t="s">
        <v>29</v>
      </c>
      <c r="AL33" s="53"/>
      <c r="AM33" s="4" t="s">
        <v>30</v>
      </c>
      <c r="AN33" s="5" t="s">
        <v>31</v>
      </c>
      <c r="AO33" s="1"/>
      <c r="AP33" s="7"/>
      <c r="AQ33" s="7"/>
      <c r="AR33" s="12"/>
      <c r="AS33" s="8"/>
      <c r="AT33" s="7"/>
      <c r="AU33" s="7"/>
      <c r="AV33" s="7"/>
      <c r="AW33" s="13"/>
      <c r="AX33" s="8"/>
      <c r="AY33" s="7"/>
      <c r="AZ33" s="113"/>
      <c r="BA33" s="7"/>
      <c r="BB33" s="76"/>
      <c r="BC33" s="8"/>
      <c r="BD33" s="1"/>
      <c r="BE33" s="16"/>
      <c r="BF33" s="16"/>
      <c r="BG33" s="16"/>
      <c r="BH33" s="16"/>
      <c r="BI33" s="16"/>
      <c r="BJ33" s="16"/>
      <c r="BK33" s="1"/>
      <c r="BL33" s="1"/>
      <c r="BM33" s="11"/>
      <c r="BN33" s="1"/>
      <c r="BO33" s="1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</row>
    <row r="34" spans="1:82" ht="16.95" customHeight="1" x14ac:dyDescent="0.3">
      <c r="A34" s="8" t="s">
        <v>37</v>
      </c>
      <c r="B34" s="7" t="s">
        <v>38</v>
      </c>
      <c r="C34" s="7" t="s">
        <v>67</v>
      </c>
      <c r="D34" s="15">
        <v>30</v>
      </c>
      <c r="E34" s="7">
        <v>8</v>
      </c>
      <c r="F34" s="7">
        <v>234</v>
      </c>
      <c r="G34" s="94">
        <f t="shared" ref="G34:G45" si="26">+F34/E34</f>
        <v>29.25</v>
      </c>
      <c r="H34" s="7">
        <v>61</v>
      </c>
      <c r="I34" s="7">
        <v>139</v>
      </c>
      <c r="J34" s="95">
        <f t="shared" ref="J34:J45" si="27">+H34/I34</f>
        <v>0.43884892086330934</v>
      </c>
      <c r="K34" s="96"/>
      <c r="L34" s="14"/>
      <c r="M34" s="15"/>
      <c r="N34" s="96"/>
      <c r="O34" s="7">
        <v>35</v>
      </c>
      <c r="P34" s="7">
        <v>52</v>
      </c>
      <c r="Q34" s="95">
        <f t="shared" ref="Q34:Q45" si="28">+O34/P34</f>
        <v>0.67307692307692313</v>
      </c>
      <c r="R34" s="96"/>
      <c r="S34" s="7">
        <v>11</v>
      </c>
      <c r="T34" s="7">
        <v>17</v>
      </c>
      <c r="U34" s="7">
        <f t="shared" ref="U34:U45" si="29">SUM(S34:T34)</f>
        <v>28</v>
      </c>
      <c r="V34" s="94">
        <f t="shared" ref="V34:V45" si="30">+U34/E34</f>
        <v>3.5</v>
      </c>
      <c r="W34" s="96"/>
      <c r="X34" s="7">
        <v>14</v>
      </c>
      <c r="Y34" s="94">
        <f t="shared" ref="Y34:Y45" si="31">+X34/E34</f>
        <v>1.75</v>
      </c>
      <c r="Z34" s="96"/>
      <c r="AA34" s="7">
        <v>31</v>
      </c>
      <c r="AB34" s="97">
        <f t="shared" ref="AB34:AB45" si="32">+AA34/E34</f>
        <v>3.875</v>
      </c>
      <c r="AC34" s="96"/>
      <c r="AD34" s="7">
        <v>20</v>
      </c>
      <c r="AE34" s="7">
        <v>39</v>
      </c>
      <c r="AF34" s="94">
        <f t="shared" ref="AF34:AF45" si="33">+AE34/E34</f>
        <v>4.875</v>
      </c>
      <c r="AG34" s="7">
        <v>1</v>
      </c>
      <c r="AH34" s="96"/>
      <c r="AI34" s="7">
        <f t="shared" ref="AI34:AI45" si="34">+(2*H34)+(3*L34)+(O34)</f>
        <v>157</v>
      </c>
      <c r="AJ34" s="94">
        <f t="shared" ref="AJ34:AJ45" si="35">+AI34/E34</f>
        <v>19.625</v>
      </c>
      <c r="AK34" s="95">
        <f t="shared" ref="AK34:AK45" si="36">(+(AI34)+(U34)+(2*X34)+(AD34)-(AE34))/F34</f>
        <v>0.82905982905982911</v>
      </c>
      <c r="AL34" s="96"/>
      <c r="AM34" s="7" t="s">
        <v>68</v>
      </c>
      <c r="AN34" s="7" t="s">
        <v>52</v>
      </c>
      <c r="AO34" s="1"/>
      <c r="AP34" s="7"/>
      <c r="AQ34" s="7"/>
      <c r="AR34" s="12"/>
      <c r="AS34" s="8"/>
      <c r="AT34" s="7"/>
      <c r="AU34" s="7"/>
      <c r="AV34" s="7"/>
      <c r="AW34" s="13"/>
      <c r="AX34" s="8"/>
      <c r="AY34" s="7"/>
      <c r="AZ34" s="113"/>
      <c r="BA34" s="7"/>
      <c r="BB34" s="76"/>
      <c r="BC34" s="8"/>
      <c r="BD34" s="1"/>
      <c r="BE34" s="7"/>
      <c r="BF34" s="8"/>
      <c r="BG34" s="8"/>
      <c r="BH34" s="95"/>
      <c r="BI34" s="8"/>
      <c r="BJ34" s="8"/>
      <c r="BK34" s="1"/>
      <c r="BL34" s="1"/>
      <c r="BM34" s="11"/>
      <c r="BN34" s="11"/>
      <c r="BO34" s="1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</row>
    <row r="35" spans="1:82" ht="16.95" customHeight="1" x14ac:dyDescent="0.3">
      <c r="A35" s="134" t="s">
        <v>37</v>
      </c>
      <c r="B35" s="135" t="s">
        <v>38</v>
      </c>
      <c r="C35" s="135" t="s">
        <v>75</v>
      </c>
      <c r="D35" s="136">
        <v>24</v>
      </c>
      <c r="E35" s="135">
        <v>1</v>
      </c>
      <c r="F35" s="135">
        <v>1</v>
      </c>
      <c r="G35" s="137">
        <f t="shared" si="26"/>
        <v>1</v>
      </c>
      <c r="H35" s="135">
        <v>0</v>
      </c>
      <c r="I35" s="135">
        <v>1</v>
      </c>
      <c r="J35" s="138">
        <f t="shared" si="27"/>
        <v>0</v>
      </c>
      <c r="K35" s="135"/>
      <c r="L35" s="135"/>
      <c r="M35" s="136"/>
      <c r="N35" s="135"/>
      <c r="O35" s="135">
        <v>0</v>
      </c>
      <c r="P35" s="135">
        <v>0</v>
      </c>
      <c r="Q35" s="138" t="e">
        <f t="shared" si="28"/>
        <v>#DIV/0!</v>
      </c>
      <c r="R35" s="135"/>
      <c r="S35" s="135">
        <v>0</v>
      </c>
      <c r="T35" s="135">
        <v>0</v>
      </c>
      <c r="U35" s="135">
        <f t="shared" si="29"/>
        <v>0</v>
      </c>
      <c r="V35" s="137">
        <f t="shared" si="30"/>
        <v>0</v>
      </c>
      <c r="W35" s="135"/>
      <c r="X35" s="135">
        <v>0</v>
      </c>
      <c r="Y35" s="137">
        <f t="shared" si="31"/>
        <v>0</v>
      </c>
      <c r="Z35" s="135"/>
      <c r="AA35" s="135">
        <v>0</v>
      </c>
      <c r="AB35" s="140">
        <f t="shared" si="32"/>
        <v>0</v>
      </c>
      <c r="AC35" s="135"/>
      <c r="AD35" s="135">
        <v>0</v>
      </c>
      <c r="AE35" s="135">
        <v>0</v>
      </c>
      <c r="AF35" s="137">
        <f t="shared" si="33"/>
        <v>0</v>
      </c>
      <c r="AG35" s="135">
        <v>0</v>
      </c>
      <c r="AH35" s="135"/>
      <c r="AI35" s="135">
        <f t="shared" si="34"/>
        <v>0</v>
      </c>
      <c r="AJ35" s="137">
        <f t="shared" si="35"/>
        <v>0</v>
      </c>
      <c r="AK35" s="138">
        <f t="shared" si="36"/>
        <v>0</v>
      </c>
      <c r="AL35" s="135"/>
      <c r="AM35" s="135" t="s">
        <v>76</v>
      </c>
      <c r="AN35" s="135" t="s">
        <v>77</v>
      </c>
      <c r="AO35" s="1"/>
      <c r="AP35" s="7"/>
      <c r="AQ35" s="7"/>
      <c r="AR35" s="12"/>
      <c r="AS35" s="8"/>
      <c r="AT35" s="7"/>
      <c r="AU35" s="7"/>
      <c r="AV35" s="7"/>
      <c r="AW35" s="13"/>
      <c r="AX35" s="8"/>
      <c r="AY35" s="7"/>
      <c r="AZ35" s="113"/>
      <c r="BA35" s="7"/>
      <c r="BB35" s="76"/>
      <c r="BC35" s="8"/>
      <c r="BD35" s="1"/>
      <c r="BE35" s="7"/>
      <c r="BF35" s="8"/>
      <c r="BG35" s="8"/>
      <c r="BH35" s="95"/>
      <c r="BI35" s="8"/>
      <c r="BJ35" s="8"/>
      <c r="BK35" s="1"/>
      <c r="BL35" s="9"/>
      <c r="BM35" s="11"/>
      <c r="BN35" s="1"/>
      <c r="BO35" s="1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</row>
    <row r="36" spans="1:82" ht="16.95" customHeight="1" x14ac:dyDescent="0.3">
      <c r="A36" s="8" t="s">
        <v>37</v>
      </c>
      <c r="B36" s="7" t="s">
        <v>38</v>
      </c>
      <c r="C36" s="7" t="s">
        <v>58</v>
      </c>
      <c r="D36" s="15">
        <v>50</v>
      </c>
      <c r="E36" s="7">
        <v>8</v>
      </c>
      <c r="F36" s="7">
        <v>260</v>
      </c>
      <c r="G36" s="94">
        <f t="shared" si="26"/>
        <v>32.5</v>
      </c>
      <c r="H36" s="7">
        <v>38</v>
      </c>
      <c r="I36" s="7">
        <v>90</v>
      </c>
      <c r="J36" s="95">
        <f t="shared" si="27"/>
        <v>0.42222222222222222</v>
      </c>
      <c r="K36" s="96"/>
      <c r="L36" s="14"/>
      <c r="M36" s="8"/>
      <c r="N36" s="96"/>
      <c r="O36" s="7">
        <v>45</v>
      </c>
      <c r="P36" s="7">
        <v>58</v>
      </c>
      <c r="Q36" s="95">
        <f t="shared" si="28"/>
        <v>0.77586206896551724</v>
      </c>
      <c r="R36" s="96"/>
      <c r="S36" s="7">
        <v>45</v>
      </c>
      <c r="T36" s="7">
        <v>79</v>
      </c>
      <c r="U36" s="7">
        <f t="shared" si="29"/>
        <v>124</v>
      </c>
      <c r="V36" s="94">
        <f t="shared" si="30"/>
        <v>15.5</v>
      </c>
      <c r="W36" s="96"/>
      <c r="X36" s="7">
        <v>2</v>
      </c>
      <c r="Y36" s="94">
        <f t="shared" si="31"/>
        <v>0.25</v>
      </c>
      <c r="Z36" s="96"/>
      <c r="AA36" s="7">
        <v>34</v>
      </c>
      <c r="AB36" s="97">
        <f t="shared" si="32"/>
        <v>4.25</v>
      </c>
      <c r="AC36" s="96"/>
      <c r="AD36" s="7">
        <v>8</v>
      </c>
      <c r="AE36" s="7">
        <v>14</v>
      </c>
      <c r="AF36" s="94">
        <f t="shared" si="33"/>
        <v>1.75</v>
      </c>
      <c r="AG36" s="7">
        <v>6</v>
      </c>
      <c r="AH36" s="96"/>
      <c r="AI36" s="7">
        <f t="shared" si="34"/>
        <v>121</v>
      </c>
      <c r="AJ36" s="94">
        <f t="shared" si="35"/>
        <v>15.125</v>
      </c>
      <c r="AK36" s="95">
        <f t="shared" si="36"/>
        <v>0.93461538461538463</v>
      </c>
      <c r="AL36" s="96"/>
      <c r="AM36" s="7" t="s">
        <v>59</v>
      </c>
      <c r="AN36" s="7" t="s">
        <v>56</v>
      </c>
      <c r="AO36" s="1"/>
      <c r="AP36" s="7"/>
      <c r="AQ36" s="7"/>
      <c r="AR36" s="12"/>
      <c r="AS36" s="8"/>
      <c r="AT36" s="7"/>
      <c r="AU36" s="7"/>
      <c r="AV36" s="7"/>
      <c r="AW36" s="13"/>
      <c r="AX36" s="8"/>
      <c r="AY36" s="7"/>
      <c r="AZ36" s="113"/>
      <c r="BA36" s="14"/>
      <c r="BB36" s="76"/>
      <c r="BC36" s="8"/>
      <c r="BD36" s="1"/>
      <c r="BE36" s="7"/>
      <c r="BF36" s="8"/>
      <c r="BG36" s="8"/>
      <c r="BH36" s="95"/>
      <c r="BI36" s="8"/>
      <c r="BJ36" s="8"/>
      <c r="BK36" s="1"/>
      <c r="BL36" s="1"/>
      <c r="BM36" s="1"/>
      <c r="BN36" s="1"/>
      <c r="BO36" s="1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</row>
    <row r="37" spans="1:82" ht="16.95" customHeight="1" x14ac:dyDescent="0.3">
      <c r="A37" s="134" t="s">
        <v>37</v>
      </c>
      <c r="B37" s="135" t="s">
        <v>38</v>
      </c>
      <c r="C37" s="135" t="s">
        <v>61</v>
      </c>
      <c r="D37" s="136">
        <v>12</v>
      </c>
      <c r="E37" s="135">
        <v>6</v>
      </c>
      <c r="F37" s="135">
        <v>54</v>
      </c>
      <c r="G37" s="137">
        <f t="shared" si="26"/>
        <v>9</v>
      </c>
      <c r="H37" s="135">
        <v>7</v>
      </c>
      <c r="I37" s="135">
        <v>22</v>
      </c>
      <c r="J37" s="138">
        <f t="shared" si="27"/>
        <v>0.31818181818181818</v>
      </c>
      <c r="K37" s="135"/>
      <c r="L37" s="139"/>
      <c r="M37" s="136"/>
      <c r="N37" s="135"/>
      <c r="O37" s="135">
        <v>5</v>
      </c>
      <c r="P37" s="135">
        <v>10</v>
      </c>
      <c r="Q37" s="138">
        <f t="shared" si="28"/>
        <v>0.5</v>
      </c>
      <c r="R37" s="135"/>
      <c r="S37" s="135">
        <v>2</v>
      </c>
      <c r="T37" s="135">
        <v>4</v>
      </c>
      <c r="U37" s="135">
        <f t="shared" si="29"/>
        <v>6</v>
      </c>
      <c r="V37" s="137">
        <f t="shared" si="30"/>
        <v>1</v>
      </c>
      <c r="W37" s="135"/>
      <c r="X37" s="135">
        <v>10</v>
      </c>
      <c r="Y37" s="137">
        <f t="shared" si="31"/>
        <v>1.6666666666666667</v>
      </c>
      <c r="Z37" s="135"/>
      <c r="AA37" s="135">
        <v>6</v>
      </c>
      <c r="AB37" s="140">
        <f t="shared" si="32"/>
        <v>1</v>
      </c>
      <c r="AC37" s="135"/>
      <c r="AD37" s="135">
        <v>3</v>
      </c>
      <c r="AE37" s="135">
        <v>11</v>
      </c>
      <c r="AF37" s="137">
        <f t="shared" si="33"/>
        <v>1.8333333333333333</v>
      </c>
      <c r="AG37" s="135">
        <v>0</v>
      </c>
      <c r="AH37" s="135"/>
      <c r="AI37" s="135">
        <f t="shared" si="34"/>
        <v>19</v>
      </c>
      <c r="AJ37" s="137">
        <f t="shared" si="35"/>
        <v>3.1666666666666665</v>
      </c>
      <c r="AK37" s="138">
        <f t="shared" si="36"/>
        <v>0.68518518518518523</v>
      </c>
      <c r="AL37" s="135"/>
      <c r="AM37" s="135" t="s">
        <v>62</v>
      </c>
      <c r="AN37" s="135" t="s">
        <v>63</v>
      </c>
      <c r="AO37" s="1"/>
      <c r="AP37" s="7"/>
      <c r="AQ37" s="7"/>
      <c r="AR37" s="12"/>
      <c r="AS37" s="8"/>
      <c r="AT37" s="13"/>
      <c r="AU37" s="7"/>
      <c r="AV37" s="7"/>
      <c r="AW37" s="7"/>
      <c r="AX37" s="8"/>
      <c r="AY37" s="7"/>
      <c r="AZ37" s="113"/>
      <c r="BA37" s="7"/>
      <c r="BB37" s="76"/>
      <c r="BC37" s="8"/>
      <c r="BD37" s="1"/>
      <c r="BE37" s="7"/>
      <c r="BF37" s="8"/>
      <c r="BG37" s="8"/>
      <c r="BH37" s="8"/>
      <c r="BI37" s="8"/>
      <c r="BJ37" s="8"/>
      <c r="BK37" s="1"/>
      <c r="BL37" s="1"/>
      <c r="BM37" s="1"/>
      <c r="BN37" s="1"/>
      <c r="BO37" s="1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</row>
    <row r="38" spans="1:82" ht="16.95" customHeight="1" x14ac:dyDescent="0.3">
      <c r="A38" s="8" t="s">
        <v>37</v>
      </c>
      <c r="B38" s="7" t="s">
        <v>38</v>
      </c>
      <c r="C38" s="7" t="s">
        <v>55</v>
      </c>
      <c r="D38" s="15">
        <v>44</v>
      </c>
      <c r="E38" s="7">
        <v>8</v>
      </c>
      <c r="F38" s="7">
        <v>238</v>
      </c>
      <c r="G38" s="94">
        <f t="shared" si="26"/>
        <v>29.75</v>
      </c>
      <c r="H38" s="7">
        <v>34</v>
      </c>
      <c r="I38" s="7">
        <v>54</v>
      </c>
      <c r="J38" s="95">
        <f t="shared" si="27"/>
        <v>0.62962962962962965</v>
      </c>
      <c r="K38" s="96"/>
      <c r="L38" s="14"/>
      <c r="M38" s="15"/>
      <c r="N38" s="96"/>
      <c r="O38" s="7">
        <v>24</v>
      </c>
      <c r="P38" s="7">
        <v>44</v>
      </c>
      <c r="Q38" s="95">
        <f t="shared" si="28"/>
        <v>0.54545454545454541</v>
      </c>
      <c r="R38" s="96"/>
      <c r="S38" s="7">
        <v>28</v>
      </c>
      <c r="T38" s="7">
        <v>49</v>
      </c>
      <c r="U38" s="7">
        <f t="shared" si="29"/>
        <v>77</v>
      </c>
      <c r="V38" s="94">
        <f t="shared" si="30"/>
        <v>9.625</v>
      </c>
      <c r="W38" s="96"/>
      <c r="X38" s="7">
        <v>6</v>
      </c>
      <c r="Y38" s="94">
        <f t="shared" si="31"/>
        <v>0.75</v>
      </c>
      <c r="Z38" s="96"/>
      <c r="AA38" s="7">
        <v>33</v>
      </c>
      <c r="AB38" s="97">
        <f t="shared" si="32"/>
        <v>4.125</v>
      </c>
      <c r="AC38" s="96"/>
      <c r="AD38" s="7">
        <v>11</v>
      </c>
      <c r="AE38" s="7">
        <v>29</v>
      </c>
      <c r="AF38" s="94">
        <f t="shared" si="33"/>
        <v>3.625</v>
      </c>
      <c r="AG38" s="7">
        <v>11</v>
      </c>
      <c r="AH38" s="96"/>
      <c r="AI38" s="7">
        <f t="shared" si="34"/>
        <v>92</v>
      </c>
      <c r="AJ38" s="94">
        <f t="shared" si="35"/>
        <v>11.5</v>
      </c>
      <c r="AK38" s="95">
        <f t="shared" si="36"/>
        <v>0.68487394957983194</v>
      </c>
      <c r="AL38" s="96"/>
      <c r="AM38" s="7" t="s">
        <v>97</v>
      </c>
      <c r="AN38" s="7" t="s">
        <v>56</v>
      </c>
      <c r="AO38" s="1"/>
      <c r="AP38" s="7"/>
      <c r="AQ38" s="7"/>
      <c r="AR38" s="12"/>
      <c r="AS38" s="8"/>
      <c r="AT38" s="13"/>
      <c r="AU38" s="7"/>
      <c r="AV38" s="7"/>
      <c r="AW38" s="7"/>
      <c r="AX38" s="8"/>
      <c r="AY38" s="7"/>
      <c r="AZ38" s="113"/>
      <c r="BA38" s="14"/>
      <c r="BB38" s="76"/>
      <c r="BC38" s="8"/>
      <c r="BD38" s="1"/>
      <c r="BE38" s="7"/>
      <c r="BF38" s="8"/>
      <c r="BG38" s="8"/>
      <c r="BH38" s="95"/>
      <c r="BI38" s="8"/>
      <c r="BJ38" s="8"/>
      <c r="BK38" s="1"/>
      <c r="BL38" s="1"/>
      <c r="BM38" s="1"/>
      <c r="BN38" s="1"/>
      <c r="BO38" s="1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</row>
    <row r="39" spans="1:82" ht="16.95" customHeight="1" x14ac:dyDescent="0.3">
      <c r="A39" s="134" t="s">
        <v>37</v>
      </c>
      <c r="B39" s="135" t="s">
        <v>38</v>
      </c>
      <c r="C39" s="135" t="s">
        <v>50</v>
      </c>
      <c r="D39" s="136">
        <v>32</v>
      </c>
      <c r="E39" s="135">
        <v>6</v>
      </c>
      <c r="F39" s="135">
        <v>49</v>
      </c>
      <c r="G39" s="137">
        <f t="shared" si="26"/>
        <v>8.1666666666666661</v>
      </c>
      <c r="H39" s="135">
        <v>6</v>
      </c>
      <c r="I39" s="135">
        <v>21</v>
      </c>
      <c r="J39" s="138">
        <f t="shared" si="27"/>
        <v>0.2857142857142857</v>
      </c>
      <c r="K39" s="135"/>
      <c r="L39" s="139"/>
      <c r="M39" s="136"/>
      <c r="N39" s="135"/>
      <c r="O39" s="135">
        <v>9</v>
      </c>
      <c r="P39" s="135">
        <v>11</v>
      </c>
      <c r="Q39" s="138">
        <f t="shared" si="28"/>
        <v>0.81818181818181823</v>
      </c>
      <c r="R39" s="135"/>
      <c r="S39" s="135">
        <v>4</v>
      </c>
      <c r="T39" s="135">
        <v>5</v>
      </c>
      <c r="U39" s="135">
        <f t="shared" si="29"/>
        <v>9</v>
      </c>
      <c r="V39" s="137">
        <f t="shared" si="30"/>
        <v>1.5</v>
      </c>
      <c r="W39" s="135"/>
      <c r="X39" s="135">
        <v>5</v>
      </c>
      <c r="Y39" s="137">
        <f t="shared" si="31"/>
        <v>0.83333333333333337</v>
      </c>
      <c r="Z39" s="135"/>
      <c r="AA39" s="135">
        <v>4</v>
      </c>
      <c r="AB39" s="140">
        <f t="shared" si="32"/>
        <v>0.66666666666666663</v>
      </c>
      <c r="AC39" s="135"/>
      <c r="AD39" s="135">
        <v>3</v>
      </c>
      <c r="AE39" s="135">
        <v>4</v>
      </c>
      <c r="AF39" s="137">
        <f t="shared" si="33"/>
        <v>0.66666666666666663</v>
      </c>
      <c r="AG39" s="135">
        <v>0</v>
      </c>
      <c r="AH39" s="135"/>
      <c r="AI39" s="135">
        <f t="shared" si="34"/>
        <v>21</v>
      </c>
      <c r="AJ39" s="137">
        <f t="shared" si="35"/>
        <v>3.5</v>
      </c>
      <c r="AK39" s="138">
        <f t="shared" si="36"/>
        <v>0.79591836734693877</v>
      </c>
      <c r="AL39" s="135"/>
      <c r="AM39" s="135" t="s">
        <v>51</v>
      </c>
      <c r="AN39" s="135" t="s">
        <v>52</v>
      </c>
      <c r="AO39" s="1"/>
      <c r="AP39" s="7"/>
      <c r="AQ39" s="7"/>
      <c r="AR39" s="12"/>
      <c r="AS39" s="8"/>
      <c r="AT39" s="13"/>
      <c r="AU39" s="7"/>
      <c r="AV39" s="7"/>
      <c r="AW39" s="7"/>
      <c r="AX39" s="8"/>
      <c r="AY39" s="7"/>
      <c r="AZ39" s="33"/>
      <c r="BA39" s="8"/>
      <c r="BB39" s="102"/>
      <c r="BC39" s="8"/>
      <c r="BD39" s="1"/>
      <c r="BE39" s="7"/>
      <c r="BF39" s="8"/>
      <c r="BG39" s="8"/>
      <c r="BH39" s="95"/>
      <c r="BI39" s="8"/>
      <c r="BJ39" s="8"/>
      <c r="BK39" s="1"/>
      <c r="BL39" s="1"/>
      <c r="BM39" s="1"/>
      <c r="BN39" s="1"/>
      <c r="BO39" s="1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</row>
    <row r="40" spans="1:82" ht="16.95" customHeight="1" x14ac:dyDescent="0.3">
      <c r="A40" s="8" t="s">
        <v>37</v>
      </c>
      <c r="B40" s="7" t="s">
        <v>38</v>
      </c>
      <c r="C40" s="7" t="s">
        <v>69</v>
      </c>
      <c r="D40" s="15">
        <v>34</v>
      </c>
      <c r="E40" s="7">
        <v>8</v>
      </c>
      <c r="F40" s="7">
        <v>102</v>
      </c>
      <c r="G40" s="94">
        <f t="shared" si="26"/>
        <v>12.75</v>
      </c>
      <c r="H40" s="7">
        <v>7</v>
      </c>
      <c r="I40" s="7">
        <v>19</v>
      </c>
      <c r="J40" s="95">
        <f t="shared" si="27"/>
        <v>0.36842105263157893</v>
      </c>
      <c r="K40" s="96"/>
      <c r="L40" s="14"/>
      <c r="M40" s="15"/>
      <c r="N40" s="96"/>
      <c r="O40" s="7">
        <v>10</v>
      </c>
      <c r="P40" s="7">
        <v>16</v>
      </c>
      <c r="Q40" s="95">
        <f t="shared" si="28"/>
        <v>0.625</v>
      </c>
      <c r="R40" s="96"/>
      <c r="S40" s="7">
        <v>9</v>
      </c>
      <c r="T40" s="7">
        <v>20</v>
      </c>
      <c r="U40" s="7">
        <f t="shared" si="29"/>
        <v>29</v>
      </c>
      <c r="V40" s="94">
        <f t="shared" si="30"/>
        <v>3.625</v>
      </c>
      <c r="W40" s="96"/>
      <c r="X40" s="7">
        <v>3</v>
      </c>
      <c r="Y40" s="94">
        <f t="shared" si="31"/>
        <v>0.375</v>
      </c>
      <c r="Z40" s="96"/>
      <c r="AA40" s="7">
        <v>12</v>
      </c>
      <c r="AB40" s="97">
        <f t="shared" si="32"/>
        <v>1.5</v>
      </c>
      <c r="AC40" s="96"/>
      <c r="AD40" s="7">
        <v>5</v>
      </c>
      <c r="AE40" s="7">
        <v>3</v>
      </c>
      <c r="AF40" s="94">
        <f t="shared" si="33"/>
        <v>0.375</v>
      </c>
      <c r="AG40" s="7">
        <v>0</v>
      </c>
      <c r="AH40" s="96"/>
      <c r="AI40" s="7">
        <f t="shared" si="34"/>
        <v>24</v>
      </c>
      <c r="AJ40" s="94">
        <f t="shared" si="35"/>
        <v>3</v>
      </c>
      <c r="AK40" s="95">
        <f t="shared" si="36"/>
        <v>0.59803921568627449</v>
      </c>
      <c r="AL40" s="96"/>
      <c r="AM40" s="7" t="s">
        <v>70</v>
      </c>
      <c r="AN40" s="7" t="s">
        <v>71</v>
      </c>
      <c r="AO40" s="1"/>
      <c r="AP40" s="7"/>
      <c r="AQ40" s="7"/>
      <c r="AR40" s="12"/>
      <c r="AS40" s="8"/>
      <c r="AT40" s="13"/>
      <c r="AU40" s="7"/>
      <c r="AV40" s="7"/>
      <c r="AW40" s="7"/>
      <c r="AX40" s="8"/>
      <c r="AY40" s="7"/>
      <c r="AZ40" s="33"/>
      <c r="BA40" s="8"/>
      <c r="BB40" s="102"/>
      <c r="BC40" s="8"/>
      <c r="BD40" s="1"/>
      <c r="BE40" s="1"/>
      <c r="BF40" s="17"/>
      <c r="BG40" s="17"/>
      <c r="BH40" s="10"/>
      <c r="BI40" s="17"/>
      <c r="BJ40" s="17"/>
      <c r="BK40" s="1"/>
      <c r="BL40" s="1"/>
      <c r="BM40" s="1"/>
      <c r="BN40" s="1"/>
      <c r="BO40" s="1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</row>
    <row r="41" spans="1:82" ht="16.95" customHeight="1" x14ac:dyDescent="0.3">
      <c r="A41" s="134" t="s">
        <v>37</v>
      </c>
      <c r="B41" s="135" t="s">
        <v>38</v>
      </c>
      <c r="C41" s="135" t="s">
        <v>196</v>
      </c>
      <c r="D41" s="136">
        <v>54</v>
      </c>
      <c r="E41" s="135">
        <v>2</v>
      </c>
      <c r="F41" s="135">
        <v>2</v>
      </c>
      <c r="G41" s="137">
        <f t="shared" ref="G41" si="37">+F41/E41</f>
        <v>1</v>
      </c>
      <c r="H41" s="135">
        <v>0</v>
      </c>
      <c r="I41" s="135">
        <v>1</v>
      </c>
      <c r="J41" s="138">
        <f t="shared" ref="J41" si="38">+H41/I41</f>
        <v>0</v>
      </c>
      <c r="K41" s="135"/>
      <c r="L41" s="135"/>
      <c r="M41" s="136"/>
      <c r="N41" s="135"/>
      <c r="O41" s="135">
        <v>0</v>
      </c>
      <c r="P41" s="135">
        <v>0</v>
      </c>
      <c r="Q41" s="138" t="e">
        <f t="shared" ref="Q41" si="39">+O41/P41</f>
        <v>#DIV/0!</v>
      </c>
      <c r="R41" s="135"/>
      <c r="S41" s="135">
        <v>0</v>
      </c>
      <c r="T41" s="135">
        <v>0</v>
      </c>
      <c r="U41" s="135">
        <f t="shared" ref="U41" si="40">SUM(S41:T41)</f>
        <v>0</v>
      </c>
      <c r="V41" s="137">
        <f t="shared" ref="V41" si="41">+U41/E41</f>
        <v>0</v>
      </c>
      <c r="W41" s="135"/>
      <c r="X41" s="135">
        <v>1</v>
      </c>
      <c r="Y41" s="137">
        <f t="shared" ref="Y41" si="42">+X41/E41</f>
        <v>0.5</v>
      </c>
      <c r="Z41" s="135"/>
      <c r="AA41" s="135">
        <v>0</v>
      </c>
      <c r="AB41" s="140">
        <f t="shared" ref="AB41" si="43">+AA41/E41</f>
        <v>0</v>
      </c>
      <c r="AC41" s="135"/>
      <c r="AD41" s="135">
        <v>0</v>
      </c>
      <c r="AE41" s="135">
        <v>0</v>
      </c>
      <c r="AF41" s="137">
        <f t="shared" ref="AF41" si="44">+AE41/E41</f>
        <v>0</v>
      </c>
      <c r="AG41" s="135">
        <v>0</v>
      </c>
      <c r="AH41" s="135"/>
      <c r="AI41" s="135">
        <f t="shared" ref="AI41" si="45">+(2*H41)+(3*L41)+(O41)</f>
        <v>0</v>
      </c>
      <c r="AJ41" s="137">
        <f t="shared" ref="AJ41" si="46">+AI41/E41</f>
        <v>0</v>
      </c>
      <c r="AK41" s="138">
        <f t="shared" ref="AK41" si="47">(+(AI41)+(U41)+(2*X41)+(AD41)-(AE41))/F41</f>
        <v>1</v>
      </c>
      <c r="AL41" s="135"/>
      <c r="AM41" s="135" t="s">
        <v>78</v>
      </c>
      <c r="AN41" s="135" t="s">
        <v>52</v>
      </c>
      <c r="AO41" s="1"/>
      <c r="AP41" s="7"/>
      <c r="AQ41" s="7"/>
      <c r="AR41" s="12"/>
      <c r="AS41" s="8"/>
      <c r="AT41" s="13"/>
      <c r="AU41" s="7"/>
      <c r="AV41" s="7"/>
      <c r="AW41" s="7"/>
      <c r="AX41" s="8"/>
      <c r="AY41" s="7"/>
      <c r="AZ41" s="33"/>
      <c r="BA41" s="8"/>
      <c r="BB41" s="102"/>
      <c r="BC41" s="8"/>
      <c r="BD41" s="1"/>
      <c r="BE41" s="1"/>
      <c r="BF41" s="17"/>
      <c r="BG41" s="17"/>
      <c r="BH41" s="10"/>
      <c r="BI41" s="17"/>
      <c r="BJ41" s="17"/>
      <c r="BK41" s="1"/>
      <c r="BL41" s="1"/>
      <c r="BM41" s="1"/>
      <c r="BN41" s="1"/>
      <c r="BO41" s="1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</row>
    <row r="42" spans="1:82" ht="16.95" customHeight="1" x14ac:dyDescent="0.3">
      <c r="A42" s="8" t="s">
        <v>37</v>
      </c>
      <c r="B42" s="7" t="s">
        <v>38</v>
      </c>
      <c r="C42" s="7" t="s">
        <v>64</v>
      </c>
      <c r="D42" s="15">
        <v>20</v>
      </c>
      <c r="E42" s="7">
        <v>8</v>
      </c>
      <c r="F42" s="7">
        <v>283</v>
      </c>
      <c r="G42" s="94">
        <f t="shared" si="26"/>
        <v>35.375</v>
      </c>
      <c r="H42" s="7">
        <v>67</v>
      </c>
      <c r="I42" s="7">
        <v>152</v>
      </c>
      <c r="J42" s="95">
        <f t="shared" si="27"/>
        <v>0.44078947368421051</v>
      </c>
      <c r="K42" s="96"/>
      <c r="L42" s="14"/>
      <c r="M42" s="15"/>
      <c r="N42" s="96"/>
      <c r="O42" s="7">
        <v>17</v>
      </c>
      <c r="P42" s="7">
        <v>28</v>
      </c>
      <c r="Q42" s="95">
        <f t="shared" si="28"/>
        <v>0.6071428571428571</v>
      </c>
      <c r="R42" s="96"/>
      <c r="S42" s="7">
        <v>14</v>
      </c>
      <c r="T42" s="7">
        <v>41</v>
      </c>
      <c r="U42" s="7">
        <f t="shared" si="29"/>
        <v>55</v>
      </c>
      <c r="V42" s="94">
        <f t="shared" si="30"/>
        <v>6.875</v>
      </c>
      <c r="W42" s="96"/>
      <c r="X42" s="7">
        <v>18</v>
      </c>
      <c r="Y42" s="94">
        <f t="shared" si="31"/>
        <v>2.25</v>
      </c>
      <c r="Z42" s="96"/>
      <c r="AA42" s="7">
        <v>36</v>
      </c>
      <c r="AB42" s="97">
        <f t="shared" si="32"/>
        <v>4.5</v>
      </c>
      <c r="AC42" s="96"/>
      <c r="AD42" s="7">
        <v>6</v>
      </c>
      <c r="AE42" s="7">
        <v>41</v>
      </c>
      <c r="AF42" s="94">
        <f t="shared" si="33"/>
        <v>5.125</v>
      </c>
      <c r="AG42" s="7">
        <v>4</v>
      </c>
      <c r="AH42" s="96"/>
      <c r="AI42" s="7">
        <f t="shared" si="34"/>
        <v>151</v>
      </c>
      <c r="AJ42" s="94">
        <f t="shared" si="35"/>
        <v>18.875</v>
      </c>
      <c r="AK42" s="95">
        <f t="shared" si="36"/>
        <v>0.73144876325088337</v>
      </c>
      <c r="AL42" s="96"/>
      <c r="AM42" s="7" t="s">
        <v>65</v>
      </c>
      <c r="AN42" s="7" t="s">
        <v>66</v>
      </c>
      <c r="AO42" s="1"/>
      <c r="AP42" s="7"/>
      <c r="AQ42" s="7"/>
      <c r="AR42" s="12"/>
      <c r="AS42" s="8"/>
      <c r="AT42" s="13"/>
      <c r="AU42" s="7"/>
      <c r="AV42" s="7"/>
      <c r="AW42" s="7"/>
      <c r="AX42" s="8"/>
      <c r="AY42" s="7"/>
      <c r="AZ42" s="33"/>
      <c r="BA42" s="8"/>
      <c r="BB42" s="102"/>
      <c r="BC42" s="8"/>
      <c r="BD42" s="1"/>
      <c r="BE42" s="1"/>
      <c r="BF42" s="16"/>
      <c r="BG42" s="16"/>
      <c r="BH42" s="66"/>
      <c r="BI42" s="114"/>
      <c r="BJ42" s="114"/>
      <c r="BK42" s="1"/>
      <c r="BL42" s="1"/>
      <c r="BM42" s="1"/>
      <c r="BN42" s="1"/>
      <c r="BO42" s="1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</row>
    <row r="43" spans="1:82" ht="16.95" customHeight="1" x14ac:dyDescent="0.3">
      <c r="A43" s="134" t="s">
        <v>37</v>
      </c>
      <c r="B43" s="135" t="s">
        <v>38</v>
      </c>
      <c r="C43" s="135" t="s">
        <v>101</v>
      </c>
      <c r="D43" s="136">
        <v>40</v>
      </c>
      <c r="E43" s="135">
        <v>8</v>
      </c>
      <c r="F43" s="135">
        <v>191</v>
      </c>
      <c r="G43" s="137">
        <f t="shared" si="26"/>
        <v>23.875</v>
      </c>
      <c r="H43" s="135">
        <v>43</v>
      </c>
      <c r="I43" s="135">
        <v>98</v>
      </c>
      <c r="J43" s="138">
        <f t="shared" si="27"/>
        <v>0.43877551020408162</v>
      </c>
      <c r="K43" s="135"/>
      <c r="L43" s="139"/>
      <c r="M43" s="136"/>
      <c r="N43" s="135"/>
      <c r="O43" s="135">
        <v>13</v>
      </c>
      <c r="P43" s="135">
        <v>18</v>
      </c>
      <c r="Q43" s="138">
        <f t="shared" si="28"/>
        <v>0.72222222222222221</v>
      </c>
      <c r="R43" s="135"/>
      <c r="S43" s="135">
        <v>8</v>
      </c>
      <c r="T43" s="135">
        <v>11</v>
      </c>
      <c r="U43" s="135">
        <f t="shared" si="29"/>
        <v>19</v>
      </c>
      <c r="V43" s="137">
        <f t="shared" si="30"/>
        <v>2.375</v>
      </c>
      <c r="W43" s="135"/>
      <c r="X43" s="135">
        <v>8</v>
      </c>
      <c r="Y43" s="137">
        <f t="shared" si="31"/>
        <v>1</v>
      </c>
      <c r="Z43" s="135"/>
      <c r="AA43" s="135">
        <v>19</v>
      </c>
      <c r="AB43" s="140">
        <f t="shared" si="32"/>
        <v>2.375</v>
      </c>
      <c r="AC43" s="135"/>
      <c r="AD43" s="135">
        <v>9</v>
      </c>
      <c r="AE43" s="135">
        <v>15</v>
      </c>
      <c r="AF43" s="137">
        <f t="shared" si="33"/>
        <v>1.875</v>
      </c>
      <c r="AG43" s="135">
        <v>2</v>
      </c>
      <c r="AH43" s="135"/>
      <c r="AI43" s="135">
        <f t="shared" si="34"/>
        <v>99</v>
      </c>
      <c r="AJ43" s="137">
        <f t="shared" si="35"/>
        <v>12.375</v>
      </c>
      <c r="AK43" s="138">
        <f t="shared" si="36"/>
        <v>0.67015706806282727</v>
      </c>
      <c r="AL43" s="135"/>
      <c r="AM43" s="135" t="s">
        <v>73</v>
      </c>
      <c r="AN43" s="135" t="s">
        <v>209</v>
      </c>
      <c r="AO43" s="1"/>
      <c r="AP43" s="7"/>
      <c r="AQ43" s="7"/>
      <c r="AR43" s="12"/>
      <c r="AS43" s="8"/>
      <c r="AT43" s="13"/>
      <c r="AU43" s="7"/>
      <c r="AV43" s="7"/>
      <c r="AW43" s="7"/>
      <c r="AX43" s="8"/>
      <c r="AY43" s="7"/>
      <c r="AZ43" s="33"/>
      <c r="BA43" s="8"/>
      <c r="BB43" s="102"/>
      <c r="BC43" s="8"/>
      <c r="BD43" s="1"/>
      <c r="BE43" s="24"/>
      <c r="BF43" s="24"/>
      <c r="BG43" s="1"/>
      <c r="BH43" s="1"/>
      <c r="BI43" s="1"/>
      <c r="BJ43" s="1"/>
      <c r="BK43" s="1"/>
      <c r="BL43" s="1"/>
      <c r="BM43" s="1"/>
      <c r="BN43" s="1"/>
      <c r="BO43" s="1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</row>
    <row r="44" spans="1:82" ht="16.95" customHeight="1" x14ac:dyDescent="0.3">
      <c r="A44" s="8" t="s">
        <v>37</v>
      </c>
      <c r="B44" s="7" t="s">
        <v>38</v>
      </c>
      <c r="C44" s="7" t="s">
        <v>39</v>
      </c>
      <c r="D44" s="15">
        <v>10</v>
      </c>
      <c r="E44" s="7">
        <v>8</v>
      </c>
      <c r="F44" s="7">
        <v>327</v>
      </c>
      <c r="G44" s="94">
        <f t="shared" si="26"/>
        <v>40.875</v>
      </c>
      <c r="H44" s="7">
        <v>35</v>
      </c>
      <c r="I44" s="7">
        <v>79</v>
      </c>
      <c r="J44" s="95">
        <f t="shared" si="27"/>
        <v>0.44303797468354428</v>
      </c>
      <c r="K44" s="96"/>
      <c r="L44" s="7"/>
      <c r="M44" s="7"/>
      <c r="N44" s="96"/>
      <c r="O44" s="7">
        <v>21</v>
      </c>
      <c r="P44" s="7">
        <v>24</v>
      </c>
      <c r="Q44" s="95">
        <f t="shared" si="28"/>
        <v>0.875</v>
      </c>
      <c r="R44" s="96"/>
      <c r="S44" s="7">
        <v>5</v>
      </c>
      <c r="T44" s="7">
        <v>14</v>
      </c>
      <c r="U44" s="7">
        <f t="shared" si="29"/>
        <v>19</v>
      </c>
      <c r="V44" s="94">
        <f t="shared" si="30"/>
        <v>2.375</v>
      </c>
      <c r="W44" s="96"/>
      <c r="X44" s="7">
        <v>55</v>
      </c>
      <c r="Y44" s="94">
        <f t="shared" si="31"/>
        <v>6.875</v>
      </c>
      <c r="Z44" s="96"/>
      <c r="AA44" s="7">
        <v>15</v>
      </c>
      <c r="AB44" s="97">
        <f t="shared" si="32"/>
        <v>1.875</v>
      </c>
      <c r="AC44" s="96"/>
      <c r="AD44" s="7">
        <v>16</v>
      </c>
      <c r="AE44" s="7">
        <v>31</v>
      </c>
      <c r="AF44" s="94">
        <f t="shared" si="33"/>
        <v>3.875</v>
      </c>
      <c r="AG44" s="7">
        <v>0</v>
      </c>
      <c r="AH44" s="96"/>
      <c r="AI44" s="7">
        <f t="shared" si="34"/>
        <v>91</v>
      </c>
      <c r="AJ44" s="94">
        <f t="shared" si="35"/>
        <v>11.375</v>
      </c>
      <c r="AK44" s="95">
        <f t="shared" si="36"/>
        <v>0.62691131498470953</v>
      </c>
      <c r="AL44" s="96"/>
      <c r="AM44" s="7" t="s">
        <v>40</v>
      </c>
      <c r="AN44" s="7" t="s">
        <v>41</v>
      </c>
      <c r="AO44" s="1"/>
      <c r="AP44" s="7"/>
      <c r="AQ44" s="7"/>
      <c r="AR44" s="12"/>
      <c r="AS44" s="8"/>
      <c r="AT44" s="13"/>
      <c r="AU44" s="7"/>
      <c r="AV44" s="7"/>
      <c r="AW44" s="7"/>
      <c r="AX44" s="8"/>
      <c r="AY44" s="7"/>
      <c r="AZ44" s="33"/>
      <c r="BA44" s="8"/>
      <c r="BB44" s="102"/>
      <c r="BC44" s="8"/>
      <c r="BD44" s="1"/>
      <c r="BE44" s="24"/>
      <c r="BF44" s="24"/>
      <c r="BG44" s="1"/>
      <c r="BH44" s="1"/>
      <c r="BI44" s="1"/>
      <c r="BJ44" s="1"/>
      <c r="BK44" s="1"/>
      <c r="BL44" s="1"/>
      <c r="BM44" s="1"/>
      <c r="BN44" s="1"/>
      <c r="BO44" s="1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</row>
    <row r="45" spans="1:82" ht="16.95" customHeight="1" x14ac:dyDescent="0.3">
      <c r="A45" s="134" t="s">
        <v>37</v>
      </c>
      <c r="B45" s="135" t="s">
        <v>38</v>
      </c>
      <c r="C45" s="135" t="s">
        <v>45</v>
      </c>
      <c r="D45" s="136">
        <v>22</v>
      </c>
      <c r="E45" s="135">
        <v>8</v>
      </c>
      <c r="F45" s="135">
        <v>173</v>
      </c>
      <c r="G45" s="137">
        <f t="shared" si="26"/>
        <v>21.625</v>
      </c>
      <c r="H45" s="135">
        <v>20</v>
      </c>
      <c r="I45" s="135">
        <v>47</v>
      </c>
      <c r="J45" s="138">
        <f t="shared" si="27"/>
        <v>0.42553191489361702</v>
      </c>
      <c r="K45" s="135"/>
      <c r="L45" s="139"/>
      <c r="M45" s="136"/>
      <c r="N45" s="135"/>
      <c r="O45" s="135">
        <v>10</v>
      </c>
      <c r="P45" s="135">
        <v>17</v>
      </c>
      <c r="Q45" s="138">
        <f t="shared" si="28"/>
        <v>0.58823529411764708</v>
      </c>
      <c r="R45" s="135"/>
      <c r="S45" s="135">
        <v>14</v>
      </c>
      <c r="T45" s="135">
        <v>42</v>
      </c>
      <c r="U45" s="135">
        <f t="shared" si="29"/>
        <v>56</v>
      </c>
      <c r="V45" s="137">
        <f t="shared" si="30"/>
        <v>7</v>
      </c>
      <c r="W45" s="135"/>
      <c r="X45" s="135">
        <v>8</v>
      </c>
      <c r="Y45" s="137">
        <f t="shared" si="31"/>
        <v>1</v>
      </c>
      <c r="Z45" s="135"/>
      <c r="AA45" s="135">
        <v>24</v>
      </c>
      <c r="AB45" s="140">
        <f t="shared" si="32"/>
        <v>3</v>
      </c>
      <c r="AC45" s="135"/>
      <c r="AD45" s="135">
        <v>6</v>
      </c>
      <c r="AE45" s="135">
        <v>15</v>
      </c>
      <c r="AF45" s="137">
        <f t="shared" si="33"/>
        <v>1.875</v>
      </c>
      <c r="AG45" s="135">
        <v>3</v>
      </c>
      <c r="AH45" s="135"/>
      <c r="AI45" s="135">
        <f t="shared" si="34"/>
        <v>50</v>
      </c>
      <c r="AJ45" s="137">
        <f t="shared" si="35"/>
        <v>6.25</v>
      </c>
      <c r="AK45" s="138">
        <f t="shared" si="36"/>
        <v>0.65317919075144504</v>
      </c>
      <c r="AL45" s="135"/>
      <c r="AM45" s="135" t="s">
        <v>46</v>
      </c>
      <c r="AN45" s="135" t="s">
        <v>47</v>
      </c>
      <c r="AO45" s="1"/>
      <c r="AP45" s="7"/>
      <c r="AQ45" s="7"/>
      <c r="AR45" s="12"/>
      <c r="AS45" s="8"/>
      <c r="AT45" s="13"/>
      <c r="AU45" s="7"/>
      <c r="AV45" s="7"/>
      <c r="AW45" s="7"/>
      <c r="AX45" s="8"/>
      <c r="AY45" s="7"/>
      <c r="AZ45" s="33"/>
      <c r="BA45" s="8"/>
      <c r="BB45" s="102"/>
      <c r="BC45" s="8"/>
      <c r="BD45" s="1"/>
      <c r="BE45" s="24"/>
      <c r="BF45" s="24"/>
      <c r="BG45" s="1"/>
      <c r="BH45" s="1"/>
      <c r="BI45" s="1"/>
      <c r="BJ45" s="1"/>
      <c r="BK45" s="1"/>
      <c r="BL45" s="1"/>
      <c r="BM45" s="1"/>
      <c r="BN45" s="1"/>
      <c r="BO45" s="1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</row>
    <row r="46" spans="1:82" ht="16.95" customHeight="1" x14ac:dyDescent="0.3">
      <c r="A46" s="8" t="s">
        <v>37</v>
      </c>
      <c r="B46" s="7" t="s">
        <v>38</v>
      </c>
      <c r="C46" s="38" t="s">
        <v>204</v>
      </c>
      <c r="D46" s="15"/>
      <c r="E46" s="7"/>
      <c r="F46" s="38">
        <v>31</v>
      </c>
      <c r="G46" s="94"/>
      <c r="H46" s="7"/>
      <c r="I46" s="7"/>
      <c r="J46" s="95"/>
      <c r="K46" s="96"/>
      <c r="L46" s="14"/>
      <c r="M46" s="15"/>
      <c r="N46" s="96"/>
      <c r="O46" s="7"/>
      <c r="P46" s="7"/>
      <c r="Q46" s="95"/>
      <c r="R46" s="96"/>
      <c r="S46" s="7"/>
      <c r="T46" s="7"/>
      <c r="U46" s="7"/>
      <c r="V46" s="94"/>
      <c r="W46" s="96"/>
      <c r="X46" s="7"/>
      <c r="Y46" s="94"/>
      <c r="Z46" s="96"/>
      <c r="AA46" s="7"/>
      <c r="AB46" s="97"/>
      <c r="AC46" s="96"/>
      <c r="AD46" s="7"/>
      <c r="AE46" s="7"/>
      <c r="AF46" s="94"/>
      <c r="AG46" s="7"/>
      <c r="AH46" s="96"/>
      <c r="AI46" s="7"/>
      <c r="AJ46" s="94"/>
      <c r="AK46" s="95"/>
      <c r="AL46" s="96"/>
      <c r="AM46" s="7"/>
      <c r="AN46" s="1"/>
      <c r="AO46" s="1"/>
      <c r="AP46" s="7"/>
      <c r="AQ46" s="7"/>
      <c r="AR46" s="12"/>
      <c r="AS46" s="8"/>
      <c r="AT46" s="13"/>
      <c r="AU46" s="7"/>
      <c r="AV46" s="7"/>
      <c r="AW46" s="7"/>
      <c r="AX46" s="8"/>
      <c r="AY46" s="7"/>
      <c r="AZ46" s="33"/>
      <c r="BA46" s="8"/>
      <c r="BB46" s="102"/>
      <c r="BC46" s="8"/>
      <c r="BD46" s="1"/>
      <c r="BE46" s="24"/>
      <c r="BF46" s="24"/>
      <c r="BG46" s="1"/>
      <c r="BH46" s="1"/>
      <c r="BI46" s="1"/>
      <c r="BJ46" s="1"/>
      <c r="BK46" s="1"/>
      <c r="BL46" s="1"/>
      <c r="BM46" s="1"/>
      <c r="BN46" s="1"/>
      <c r="BO46" s="1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</row>
    <row r="47" spans="1:82" x14ac:dyDescent="0.3">
      <c r="A47" s="1"/>
      <c r="B47" s="7"/>
      <c r="C47" s="1"/>
      <c r="D47" s="1"/>
      <c r="E47" s="1"/>
      <c r="F47" s="20" t="s">
        <v>84</v>
      </c>
      <c r="G47" s="20" t="s">
        <v>84</v>
      </c>
      <c r="H47" s="20" t="s">
        <v>84</v>
      </c>
      <c r="I47" s="20" t="s">
        <v>84</v>
      </c>
      <c r="J47" s="20" t="s">
        <v>84</v>
      </c>
      <c r="K47" s="53"/>
      <c r="L47" s="1"/>
      <c r="M47" s="1"/>
      <c r="N47" s="53"/>
      <c r="O47" s="20" t="s">
        <v>84</v>
      </c>
      <c r="P47" s="20" t="s">
        <v>84</v>
      </c>
      <c r="Q47" s="20" t="s">
        <v>84</v>
      </c>
      <c r="R47" s="53"/>
      <c r="S47" s="20" t="s">
        <v>84</v>
      </c>
      <c r="T47" s="20" t="s">
        <v>84</v>
      </c>
      <c r="U47" s="20" t="s">
        <v>84</v>
      </c>
      <c r="V47" s="20" t="s">
        <v>84</v>
      </c>
      <c r="W47" s="53"/>
      <c r="X47" s="20" t="s">
        <v>84</v>
      </c>
      <c r="Y47" s="20" t="s">
        <v>84</v>
      </c>
      <c r="Z47" s="53"/>
      <c r="AA47" s="20" t="s">
        <v>84</v>
      </c>
      <c r="AB47" s="21" t="s">
        <v>84</v>
      </c>
      <c r="AC47" s="73"/>
      <c r="AD47" s="20" t="s">
        <v>84</v>
      </c>
      <c r="AE47" s="20" t="s">
        <v>84</v>
      </c>
      <c r="AF47" s="20" t="s">
        <v>84</v>
      </c>
      <c r="AG47" s="20" t="s">
        <v>84</v>
      </c>
      <c r="AH47" s="53"/>
      <c r="AI47" s="20" t="s">
        <v>84</v>
      </c>
      <c r="AJ47" s="20" t="s">
        <v>84</v>
      </c>
      <c r="AK47" s="22" t="s">
        <v>84</v>
      </c>
      <c r="AL47" s="1"/>
      <c r="AM47" s="7"/>
      <c r="AN47" s="1"/>
      <c r="AO47" s="1"/>
      <c r="AP47" s="7"/>
      <c r="AQ47" s="7"/>
      <c r="AR47" s="12"/>
      <c r="AS47" s="8"/>
      <c r="AT47" s="13"/>
      <c r="AU47" s="7"/>
      <c r="AV47" s="7"/>
      <c r="AW47" s="7"/>
      <c r="AX47" s="8"/>
      <c r="AY47" s="7"/>
      <c r="AZ47" s="33"/>
      <c r="BA47" s="8"/>
      <c r="BB47" s="102"/>
      <c r="BC47" s="8"/>
      <c r="BD47" s="1"/>
      <c r="BE47" s="24"/>
      <c r="BF47" s="24"/>
      <c r="BG47" s="1"/>
      <c r="BH47" s="1"/>
      <c r="BI47" s="1"/>
      <c r="BJ47" s="1"/>
      <c r="BK47" s="1"/>
      <c r="BL47" s="1"/>
      <c r="BM47" s="1"/>
      <c r="BN47" s="1"/>
      <c r="BO47" s="1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</row>
    <row r="48" spans="1:82" x14ac:dyDescent="0.3">
      <c r="A48" s="44" t="s">
        <v>210</v>
      </c>
      <c r="B48" s="45" t="s">
        <v>38</v>
      </c>
      <c r="C48" s="46"/>
      <c r="D48" s="46"/>
      <c r="E48" s="47">
        <v>8</v>
      </c>
      <c r="F48" s="48">
        <f>SUM(F34:F47)</f>
        <v>1945</v>
      </c>
      <c r="G48" s="49"/>
      <c r="H48" s="48">
        <f t="shared" ref="H48:I48" si="48">SUM(H34:H47)</f>
        <v>318</v>
      </c>
      <c r="I48" s="48">
        <f t="shared" si="48"/>
        <v>723</v>
      </c>
      <c r="J48" s="50">
        <f>+H48/I48</f>
        <v>0.43983402489626555</v>
      </c>
      <c r="K48" s="46"/>
      <c r="L48" s="46"/>
      <c r="M48" s="46"/>
      <c r="N48" s="46"/>
      <c r="O48" s="48">
        <f t="shared" ref="O48:P48" si="49">SUM(O34:O47)</f>
        <v>189</v>
      </c>
      <c r="P48" s="48">
        <f t="shared" si="49"/>
        <v>278</v>
      </c>
      <c r="Q48" s="50">
        <f>+O48/P48</f>
        <v>0.67985611510791366</v>
      </c>
      <c r="R48" s="46"/>
      <c r="S48" s="48">
        <f t="shared" ref="S48:U48" si="50">SUM(S34:S47)</f>
        <v>140</v>
      </c>
      <c r="T48" s="48">
        <f t="shared" si="50"/>
        <v>282</v>
      </c>
      <c r="U48" s="48">
        <f t="shared" si="50"/>
        <v>422</v>
      </c>
      <c r="V48" s="49">
        <f>+U48/E48</f>
        <v>52.75</v>
      </c>
      <c r="W48" s="46"/>
      <c r="X48" s="48">
        <f>SUM(X34:X47)</f>
        <v>130</v>
      </c>
      <c r="Y48" s="49">
        <f>+X48/E48</f>
        <v>16.25</v>
      </c>
      <c r="Z48" s="49"/>
      <c r="AA48" s="48">
        <f>SUM(AA34:AA47)</f>
        <v>214</v>
      </c>
      <c r="AB48" s="49">
        <f>+AA48/E48</f>
        <v>26.75</v>
      </c>
      <c r="AC48" s="51"/>
      <c r="AD48" s="48">
        <f>SUM(AD34:AD47)</f>
        <v>87</v>
      </c>
      <c r="AE48" s="48">
        <f>SUM(AE34:AE47)</f>
        <v>202</v>
      </c>
      <c r="AF48" s="49">
        <f>+AE48/E48</f>
        <v>25.25</v>
      </c>
      <c r="AG48" s="48">
        <f>SUM(AG34:AG47)</f>
        <v>27</v>
      </c>
      <c r="AH48" s="46"/>
      <c r="AI48" s="48">
        <f>SUM(AI34:AI47)</f>
        <v>825</v>
      </c>
      <c r="AJ48" s="49">
        <f>+AI48/E48</f>
        <v>103.125</v>
      </c>
      <c r="AK48" s="50">
        <f>(+(AI48)+(U48)+(2*X48)+(AD48)-(AE48))/F48</f>
        <v>0.71568123393316196</v>
      </c>
      <c r="AL48" s="1"/>
      <c r="AM48" s="7"/>
      <c r="AN48" s="1"/>
      <c r="AO48" s="1"/>
      <c r="AP48" s="7"/>
      <c r="AQ48" s="7"/>
      <c r="AR48" s="12"/>
      <c r="AS48" s="8"/>
      <c r="AT48" s="13"/>
      <c r="AU48" s="7"/>
      <c r="AV48" s="7"/>
      <c r="AW48" s="7"/>
      <c r="AX48" s="8"/>
      <c r="AY48" s="7"/>
      <c r="AZ48" s="33"/>
      <c r="BA48" s="8"/>
      <c r="BB48" s="102"/>
      <c r="BC48" s="8"/>
      <c r="BD48" s="1"/>
      <c r="BE48" s="24"/>
      <c r="BF48" s="24"/>
      <c r="BG48" s="1"/>
      <c r="BH48" s="1"/>
      <c r="BI48" s="1"/>
      <c r="BJ48" s="1"/>
      <c r="BK48" s="1"/>
      <c r="BL48" s="1"/>
      <c r="BM48" s="1"/>
      <c r="BN48" s="1"/>
      <c r="BO48" s="1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</row>
    <row r="49" spans="1:82" x14ac:dyDescent="0.3">
      <c r="A49" s="1"/>
      <c r="B49" s="1"/>
      <c r="C49" s="1"/>
      <c r="D49" s="1"/>
      <c r="E49" s="1">
        <v>8</v>
      </c>
      <c r="F49" s="1" t="s">
        <v>147</v>
      </c>
      <c r="G49" s="1">
        <f>8*240</f>
        <v>1920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7" t="s">
        <v>207</v>
      </c>
      <c r="AJ49" s="1"/>
      <c r="AK49" s="1"/>
      <c r="AL49" s="1"/>
      <c r="AM49" s="6"/>
      <c r="AN49" s="1"/>
      <c r="AO49" s="1"/>
      <c r="AP49" s="7"/>
      <c r="AQ49" s="7"/>
      <c r="AR49" s="12"/>
      <c r="AS49" s="8"/>
      <c r="AT49" s="13"/>
      <c r="AU49" s="7"/>
      <c r="AV49" s="7"/>
      <c r="AW49" s="7"/>
      <c r="AX49" s="8"/>
      <c r="AY49" s="7"/>
      <c r="AZ49" s="33"/>
      <c r="BA49" s="8"/>
      <c r="BB49" s="102"/>
      <c r="BC49" s="8"/>
      <c r="BD49" s="1"/>
      <c r="BE49" s="24"/>
      <c r="BF49" s="24"/>
      <c r="BG49" s="1"/>
      <c r="BH49" s="1"/>
      <c r="BI49" s="1"/>
      <c r="BJ49" s="1"/>
      <c r="BK49" s="1"/>
      <c r="BL49" s="1"/>
      <c r="BM49" s="1"/>
      <c r="BN49" s="1"/>
      <c r="BO49" s="1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</row>
    <row r="50" spans="1:82" x14ac:dyDescent="0.3">
      <c r="A50" s="1"/>
      <c r="B50" s="1"/>
      <c r="C50" s="1"/>
      <c r="D50" s="1" t="s">
        <v>60</v>
      </c>
      <c r="E50" s="1">
        <v>1</v>
      </c>
      <c r="F50" s="1" t="s">
        <v>148</v>
      </c>
      <c r="G50" s="1">
        <v>25</v>
      </c>
      <c r="H50" s="52">
        <f>SUM(G49:G50)</f>
        <v>1945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3"/>
      <c r="AF50" s="5"/>
      <c r="AG50" s="5"/>
      <c r="AH50" s="15"/>
      <c r="AI50" s="7">
        <f>+H48*2</f>
        <v>636</v>
      </c>
      <c r="AJ50" s="103" t="s">
        <v>199</v>
      </c>
      <c r="AK50" s="15"/>
      <c r="AL50" s="1"/>
      <c r="AM50" s="24"/>
      <c r="AN50" s="1"/>
      <c r="AO50" s="1"/>
      <c r="AP50" s="7"/>
      <c r="AQ50" s="7"/>
      <c r="AR50" s="12"/>
      <c r="AS50" s="8"/>
      <c r="AT50" s="13"/>
      <c r="AU50" s="7"/>
      <c r="AV50" s="7"/>
      <c r="AW50" s="7"/>
      <c r="AX50" s="8"/>
      <c r="AY50" s="7"/>
      <c r="AZ50" s="33"/>
      <c r="BA50" s="8"/>
      <c r="BB50" s="102"/>
      <c r="BC50" s="8"/>
      <c r="BD50" s="1"/>
      <c r="BE50" s="24"/>
      <c r="BF50" s="24"/>
      <c r="BG50" s="1"/>
      <c r="BH50" s="1"/>
      <c r="BI50" s="1"/>
      <c r="BJ50" s="1"/>
      <c r="BK50" s="1"/>
      <c r="BL50" s="1"/>
      <c r="BM50" s="1"/>
      <c r="BN50" s="1"/>
      <c r="BO50" s="1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</row>
    <row r="51" spans="1:82" x14ac:dyDescent="0.3">
      <c r="A51" s="1"/>
      <c r="B51" s="39"/>
      <c r="D51" s="43"/>
      <c r="E51" s="6"/>
      <c r="F51" s="6"/>
      <c r="G51" s="6"/>
      <c r="H51" s="6"/>
      <c r="I51" s="6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3"/>
      <c r="AF51" s="25"/>
      <c r="AG51" s="26"/>
      <c r="AH51" s="15"/>
      <c r="AI51" s="99">
        <f>+L48*1</f>
        <v>0</v>
      </c>
      <c r="AJ51" s="103" t="s">
        <v>200</v>
      </c>
      <c r="AK51" s="15"/>
      <c r="AL51" s="1"/>
      <c r="AM51" s="1"/>
      <c r="AN51" s="1"/>
      <c r="AO51" s="1"/>
      <c r="AP51" s="7"/>
      <c r="AQ51" s="7"/>
      <c r="AR51" s="12"/>
      <c r="AS51" s="8"/>
      <c r="AT51" s="13"/>
      <c r="AU51" s="7"/>
      <c r="AV51" s="7"/>
      <c r="AW51" s="7"/>
      <c r="AX51" s="8"/>
      <c r="AY51" s="7"/>
      <c r="AZ51" s="33"/>
      <c r="BA51" s="8"/>
      <c r="BB51" s="102"/>
      <c r="BC51" s="8"/>
      <c r="BD51" s="1"/>
      <c r="BE51" s="24"/>
      <c r="BF51" s="24"/>
      <c r="BG51" s="1"/>
      <c r="BH51" s="1"/>
      <c r="BI51" s="1"/>
      <c r="BJ51" s="1"/>
      <c r="BK51" s="1"/>
      <c r="BL51" s="1"/>
      <c r="BM51" s="1"/>
      <c r="BN51" s="1"/>
      <c r="BO51" s="1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</row>
    <row r="52" spans="1:82" x14ac:dyDescent="0.3">
      <c r="A52" s="1"/>
      <c r="B52" s="39"/>
      <c r="C52" s="117"/>
      <c r="D52" s="43"/>
      <c r="E52" s="1"/>
      <c r="F52" s="1"/>
      <c r="G52" s="1"/>
      <c r="H52" s="1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3"/>
      <c r="AF52" s="25"/>
      <c r="AG52" s="26"/>
      <c r="AH52" s="15"/>
      <c r="AI52" s="101">
        <f>+O48</f>
        <v>189</v>
      </c>
      <c r="AJ52" s="104" t="s">
        <v>201</v>
      </c>
      <c r="AK52" s="15"/>
      <c r="AL52" s="1"/>
      <c r="AM52" s="1"/>
      <c r="AN52" s="1"/>
      <c r="AO52" s="1"/>
      <c r="AP52" s="7"/>
      <c r="AQ52" s="7"/>
      <c r="AR52" s="12"/>
      <c r="AS52" s="8"/>
      <c r="AT52" s="13"/>
      <c r="AU52" s="7"/>
      <c r="AV52" s="7"/>
      <c r="AW52" s="7"/>
      <c r="AX52" s="8"/>
      <c r="AY52" s="7"/>
      <c r="AZ52" s="33"/>
      <c r="BA52" s="8"/>
      <c r="BB52" s="102"/>
      <c r="BC52" s="8"/>
      <c r="BD52" s="1"/>
      <c r="BE52" s="24"/>
      <c r="BF52" s="24"/>
      <c r="BG52" s="1"/>
      <c r="BH52" s="1"/>
      <c r="BI52" s="1"/>
      <c r="BJ52" s="1"/>
      <c r="BK52" s="1"/>
      <c r="BL52" s="1"/>
      <c r="BM52" s="1"/>
      <c r="BN52" s="1"/>
      <c r="BO52" s="1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</row>
    <row r="53" spans="1:82" x14ac:dyDescent="0.3">
      <c r="A53" s="1"/>
      <c r="B53" s="39"/>
      <c r="C53" s="118"/>
      <c r="D53" s="1"/>
      <c r="E53" s="1"/>
      <c r="F53" s="1"/>
      <c r="G53" s="1"/>
      <c r="H53" s="1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3"/>
      <c r="AF53" s="15"/>
      <c r="AG53" s="26"/>
      <c r="AH53" s="15"/>
      <c r="AI53" s="101">
        <f>SUM(AI50:AI52)</f>
        <v>825</v>
      </c>
      <c r="AJ53" s="105" t="s">
        <v>202</v>
      </c>
      <c r="AK53" s="15"/>
      <c r="AL53" s="1"/>
      <c r="AM53" s="1"/>
      <c r="AN53" s="1"/>
      <c r="AO53" s="1"/>
      <c r="AP53" s="7"/>
      <c r="AQ53" s="7"/>
      <c r="AR53" s="12"/>
      <c r="AS53" s="8"/>
      <c r="AT53" s="13"/>
      <c r="AU53" s="7"/>
      <c r="AV53" s="7"/>
      <c r="AW53" s="7"/>
      <c r="AX53" s="8"/>
      <c r="AY53" s="7"/>
      <c r="AZ53" s="91"/>
      <c r="BA53" s="14"/>
      <c r="BB53" s="76"/>
      <c r="BC53" s="8"/>
      <c r="BD53" s="1"/>
      <c r="BE53" s="24"/>
      <c r="BF53" s="24"/>
      <c r="BG53" s="1"/>
      <c r="BH53" s="1"/>
      <c r="BI53" s="1"/>
      <c r="BJ53" s="1"/>
      <c r="BK53" s="1"/>
      <c r="BL53" s="1"/>
      <c r="BM53" s="1"/>
      <c r="BN53" s="1"/>
      <c r="BO53" s="1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</row>
    <row r="54" spans="1:8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7"/>
      <c r="AR54" s="12"/>
      <c r="AS54" s="7"/>
      <c r="AT54" s="13"/>
      <c r="AU54" s="7"/>
      <c r="AV54" s="7"/>
      <c r="AW54" s="55"/>
      <c r="AX54" s="55"/>
      <c r="AY54" s="56"/>
      <c r="AZ54" s="54"/>
      <c r="BA54" s="56"/>
      <c r="BB54" s="58"/>
      <c r="BC54" s="54"/>
      <c r="BD54" s="54"/>
      <c r="BE54" s="57"/>
      <c r="BF54" s="57"/>
      <c r="BG54" s="54"/>
      <c r="BH54" s="54"/>
      <c r="BI54" s="54"/>
      <c r="BJ54" s="54"/>
      <c r="BK54" s="54"/>
      <c r="BL54" s="54"/>
      <c r="BM54" s="54"/>
      <c r="BN54" s="54"/>
      <c r="BO54" s="54"/>
      <c r="BP54" s="58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</row>
    <row r="55" spans="1:82" ht="17.399999999999999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7"/>
      <c r="AR55" s="12"/>
      <c r="AS55" s="7"/>
      <c r="AT55" s="13"/>
      <c r="AU55" s="7"/>
      <c r="AV55" s="7"/>
      <c r="AW55" s="7"/>
      <c r="AX55" s="7"/>
      <c r="AY55" s="19"/>
      <c r="AZ55" s="1"/>
      <c r="BA55" s="19"/>
      <c r="BB55" s="39"/>
      <c r="BC55" s="1"/>
      <c r="BD55" s="1"/>
      <c r="BE55" s="24"/>
      <c r="BF55" s="24"/>
      <c r="BG55" s="1"/>
      <c r="BH55" s="1"/>
      <c r="BI55" s="1"/>
      <c r="BJ55" s="1"/>
      <c r="BK55" s="1"/>
      <c r="BL55" s="1"/>
      <c r="BM55" s="1"/>
      <c r="BN55" s="1"/>
      <c r="BO55" s="1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</row>
    <row r="56" spans="1:8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7"/>
      <c r="AR56" s="12"/>
      <c r="AS56" s="7"/>
      <c r="AT56" s="13"/>
      <c r="AU56" s="7"/>
      <c r="AV56" s="7"/>
      <c r="AW56" s="7"/>
      <c r="AX56" s="7"/>
      <c r="AY56" s="19"/>
      <c r="AZ56" s="1"/>
      <c r="BA56" s="19"/>
      <c r="BB56" s="39"/>
      <c r="BC56" s="1"/>
      <c r="BD56" s="1"/>
      <c r="BE56" s="24"/>
      <c r="BF56" s="24"/>
      <c r="BG56" s="1"/>
      <c r="BH56" s="1"/>
      <c r="BI56" s="1"/>
      <c r="BJ56" s="1"/>
      <c r="BK56" s="1"/>
      <c r="BL56" s="1"/>
      <c r="BM56" s="1"/>
      <c r="BN56" s="1"/>
      <c r="BO56" s="1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</row>
    <row r="57" spans="1:82" ht="15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3"/>
      <c r="AR57" s="1"/>
      <c r="AS57" s="1"/>
      <c r="AT57" s="27"/>
      <c r="AU57" s="1"/>
      <c r="AV57" s="1"/>
      <c r="AW57" s="1"/>
      <c r="AX57" s="1"/>
      <c r="AY57" s="1"/>
      <c r="AZ57" s="1"/>
      <c r="BA57" s="1"/>
      <c r="BB57" s="39"/>
      <c r="BC57" s="1"/>
      <c r="BD57" s="1"/>
      <c r="BE57" s="39"/>
      <c r="BF57" s="39"/>
      <c r="BG57" s="39"/>
      <c r="BH57" s="39"/>
      <c r="BI57" s="39"/>
      <c r="BJ57" s="39"/>
      <c r="BK57" s="39"/>
      <c r="BL57" s="39"/>
      <c r="BM57" s="39"/>
      <c r="BN57" s="1"/>
      <c r="BO57" s="1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</row>
    <row r="58" spans="1:82" x14ac:dyDescent="0.3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1"/>
      <c r="AM58" s="4"/>
      <c r="AN58" s="4"/>
      <c r="AO58" s="1"/>
      <c r="AP58" s="5"/>
      <c r="AQ58" s="5"/>
      <c r="AR58" s="5"/>
      <c r="AS58" s="5"/>
      <c r="AT58" s="5"/>
      <c r="AU58" s="5"/>
      <c r="AV58" s="5"/>
      <c r="AW58" s="5" t="s">
        <v>33</v>
      </c>
      <c r="AX58" s="5" t="s">
        <v>32</v>
      </c>
      <c r="AY58" s="5" t="s">
        <v>35</v>
      </c>
      <c r="AZ58" s="5" t="s">
        <v>36</v>
      </c>
      <c r="BA58" s="5" t="s">
        <v>34</v>
      </c>
      <c r="BB58" s="75" t="s">
        <v>158</v>
      </c>
      <c r="BC58" s="5" t="s">
        <v>32</v>
      </c>
      <c r="BD58" s="1"/>
      <c r="BE58" s="111" t="s">
        <v>149</v>
      </c>
      <c r="BF58" s="61" t="s">
        <v>150</v>
      </c>
      <c r="BG58" s="61" t="s">
        <v>151</v>
      </c>
      <c r="BH58" s="61" t="s">
        <v>152</v>
      </c>
      <c r="BI58" s="61" t="s">
        <v>153</v>
      </c>
      <c r="BJ58" s="62" t="s">
        <v>154</v>
      </c>
      <c r="BK58" s="63"/>
      <c r="BR58" s="16"/>
      <c r="BY58" s="39"/>
      <c r="BZ58" s="39"/>
      <c r="CA58" s="39"/>
      <c r="CB58" s="39"/>
      <c r="CC58" s="39"/>
      <c r="CD58" s="39"/>
    </row>
    <row r="59" spans="1:82" x14ac:dyDescent="0.3">
      <c r="A59" s="8"/>
      <c r="B59" s="7"/>
      <c r="C59" s="7"/>
      <c r="D59" s="15"/>
      <c r="E59" s="7"/>
      <c r="F59" s="33"/>
      <c r="G59" s="94"/>
      <c r="H59" s="7"/>
      <c r="I59" s="33"/>
      <c r="J59" s="95"/>
      <c r="K59" s="7"/>
      <c r="L59" s="7"/>
      <c r="M59" s="7"/>
      <c r="N59" s="7"/>
      <c r="O59" s="7"/>
      <c r="P59" s="7"/>
      <c r="Q59" s="95"/>
      <c r="R59" s="7"/>
      <c r="S59" s="7"/>
      <c r="T59" s="7"/>
      <c r="U59" s="7"/>
      <c r="V59" s="94"/>
      <c r="W59" s="7"/>
      <c r="X59" s="7"/>
      <c r="Y59" s="94"/>
      <c r="Z59" s="7"/>
      <c r="AA59" s="7"/>
      <c r="AB59" s="97"/>
      <c r="AC59" s="7"/>
      <c r="AD59" s="7"/>
      <c r="AE59" s="7"/>
      <c r="AF59" s="94"/>
      <c r="AG59" s="7"/>
      <c r="AH59" s="7"/>
      <c r="AI59" s="7"/>
      <c r="AJ59" s="94"/>
      <c r="AK59" s="95"/>
      <c r="AL59" s="7"/>
      <c r="AM59" s="7"/>
      <c r="AN59" s="7"/>
      <c r="AO59" s="1"/>
      <c r="AP59" s="7"/>
      <c r="AQ59" s="7"/>
      <c r="AR59" s="12"/>
      <c r="AS59" s="8"/>
      <c r="AT59" s="7"/>
      <c r="AU59" s="7"/>
      <c r="AV59" s="7"/>
      <c r="AW59" s="13" t="s">
        <v>43</v>
      </c>
      <c r="AX59" s="8" t="s">
        <v>87</v>
      </c>
      <c r="AY59" s="7" t="s">
        <v>88</v>
      </c>
      <c r="AZ59" s="33">
        <v>1895</v>
      </c>
      <c r="BA59" s="7"/>
      <c r="BB59" s="76" t="s">
        <v>159</v>
      </c>
      <c r="BC59" s="33" t="s">
        <v>42</v>
      </c>
      <c r="BD59" s="1"/>
      <c r="BE59" s="98" t="s">
        <v>72</v>
      </c>
      <c r="BF59" s="8">
        <v>0</v>
      </c>
      <c r="BG59" s="8">
        <v>1</v>
      </c>
      <c r="BH59" s="95">
        <f>+BF59/(BF59+BG59)</f>
        <v>0</v>
      </c>
      <c r="BI59" s="8">
        <v>100</v>
      </c>
      <c r="BJ59" s="107">
        <v>108</v>
      </c>
      <c r="BK59" s="23"/>
      <c r="BR59" s="99"/>
      <c r="BY59" s="39"/>
      <c r="BZ59" s="39"/>
      <c r="CA59" s="39"/>
      <c r="CB59" s="39"/>
      <c r="CC59" s="39"/>
      <c r="CD59" s="39"/>
    </row>
    <row r="60" spans="1:82" x14ac:dyDescent="0.3">
      <c r="A60" s="8"/>
      <c r="B60" s="7"/>
      <c r="C60" s="7"/>
      <c r="D60" s="15"/>
      <c r="E60" s="7"/>
      <c r="F60" s="33"/>
      <c r="G60" s="94"/>
      <c r="H60" s="7"/>
      <c r="I60" s="7"/>
      <c r="J60" s="95"/>
      <c r="K60" s="7"/>
      <c r="L60" s="7"/>
      <c r="M60" s="7"/>
      <c r="N60" s="7"/>
      <c r="O60" s="7"/>
      <c r="P60" s="7"/>
      <c r="Q60" s="95"/>
      <c r="R60" s="7"/>
      <c r="S60" s="7"/>
      <c r="T60" s="7"/>
      <c r="U60" s="7"/>
      <c r="V60" s="94"/>
      <c r="W60" s="7"/>
      <c r="X60" s="7"/>
      <c r="Y60" s="94"/>
      <c r="Z60" s="7"/>
      <c r="AA60" s="7"/>
      <c r="AB60" s="97"/>
      <c r="AC60" s="7"/>
      <c r="AD60" s="7"/>
      <c r="AE60" s="7"/>
      <c r="AF60" s="94"/>
      <c r="AG60" s="7"/>
      <c r="AH60" s="7"/>
      <c r="AI60" s="7"/>
      <c r="AJ60" s="94"/>
      <c r="AK60" s="95"/>
      <c r="AL60" s="7"/>
      <c r="AM60" s="7"/>
      <c r="AN60" s="7"/>
      <c r="AO60" s="1"/>
      <c r="AP60" s="7"/>
      <c r="AQ60" s="7"/>
      <c r="AR60" s="12"/>
      <c r="AS60" s="8"/>
      <c r="AT60" s="13"/>
      <c r="AU60" s="7"/>
      <c r="AV60" s="7"/>
      <c r="AW60" s="7" t="s">
        <v>57</v>
      </c>
      <c r="AX60" s="8" t="s">
        <v>103</v>
      </c>
      <c r="AY60" s="7" t="s">
        <v>90</v>
      </c>
      <c r="AZ60" s="33">
        <v>1700</v>
      </c>
      <c r="BA60" s="7"/>
      <c r="BB60" s="76" t="s">
        <v>159</v>
      </c>
      <c r="BC60" s="33" t="s">
        <v>49</v>
      </c>
      <c r="BD60" s="1"/>
      <c r="BE60" s="100" t="s">
        <v>48</v>
      </c>
      <c r="BF60" s="8">
        <v>1</v>
      </c>
      <c r="BG60" s="8">
        <v>0</v>
      </c>
      <c r="BH60" s="95">
        <f t="shared" ref="BH60:BH62" si="51">+BF60/(BF60+BG60)</f>
        <v>1</v>
      </c>
      <c r="BI60" s="8">
        <v>131</v>
      </c>
      <c r="BJ60" s="107">
        <v>125</v>
      </c>
      <c r="BK60" s="7"/>
      <c r="BR60" s="99"/>
      <c r="BY60" s="39"/>
      <c r="BZ60" s="39"/>
      <c r="CA60" s="39"/>
      <c r="CB60" s="39"/>
      <c r="CC60" s="39"/>
      <c r="CD60" s="39"/>
    </row>
    <row r="61" spans="1:82" x14ac:dyDescent="0.3">
      <c r="A61" s="8"/>
      <c r="B61" s="7"/>
      <c r="C61" s="7"/>
      <c r="D61" s="15"/>
      <c r="E61" s="7"/>
      <c r="F61" s="33"/>
      <c r="G61" s="94"/>
      <c r="H61" s="7"/>
      <c r="I61" s="7"/>
      <c r="J61" s="95"/>
      <c r="K61" s="7"/>
      <c r="L61" s="7"/>
      <c r="M61" s="7"/>
      <c r="N61" s="7"/>
      <c r="O61" s="7"/>
      <c r="P61" s="7"/>
      <c r="Q61" s="95"/>
      <c r="R61" s="7"/>
      <c r="S61" s="7"/>
      <c r="T61" s="7"/>
      <c r="U61" s="7"/>
      <c r="V61" s="94"/>
      <c r="W61" s="7"/>
      <c r="X61" s="7"/>
      <c r="Y61" s="94"/>
      <c r="Z61" s="7"/>
      <c r="AA61" s="7"/>
      <c r="AB61" s="97"/>
      <c r="AC61" s="7"/>
      <c r="AD61" s="7"/>
      <c r="AE61" s="7"/>
      <c r="AF61" s="94"/>
      <c r="AG61" s="7"/>
      <c r="AH61" s="7"/>
      <c r="AI61" s="7"/>
      <c r="AJ61" s="94"/>
      <c r="AK61" s="95"/>
      <c r="AL61" s="7"/>
      <c r="AM61" s="7"/>
      <c r="AN61" s="7"/>
      <c r="AO61" s="1"/>
      <c r="AP61" s="7"/>
      <c r="AQ61" s="7"/>
      <c r="AR61" s="12"/>
      <c r="AS61" s="8"/>
      <c r="AT61" s="7"/>
      <c r="AU61" s="7"/>
      <c r="AV61" s="7"/>
      <c r="AW61" s="13" t="s">
        <v>43</v>
      </c>
      <c r="AX61" s="8" t="s">
        <v>89</v>
      </c>
      <c r="AY61" s="7" t="s">
        <v>92</v>
      </c>
      <c r="AZ61" s="33">
        <v>2851</v>
      </c>
      <c r="BA61" s="7"/>
      <c r="BB61" s="76" t="s">
        <v>159</v>
      </c>
      <c r="BC61" s="33" t="s">
        <v>53</v>
      </c>
      <c r="BD61" s="1"/>
      <c r="BE61" s="100" t="s">
        <v>115</v>
      </c>
      <c r="BF61" s="8">
        <v>1</v>
      </c>
      <c r="BG61" s="8">
        <v>0</v>
      </c>
      <c r="BH61" s="95">
        <f t="shared" si="51"/>
        <v>1</v>
      </c>
      <c r="BI61" s="8">
        <v>92</v>
      </c>
      <c r="BJ61" s="107">
        <v>85</v>
      </c>
      <c r="BK61" s="7"/>
      <c r="BR61" s="99"/>
      <c r="BY61" s="39"/>
      <c r="BZ61" s="39"/>
      <c r="CA61" s="39"/>
      <c r="CB61" s="39"/>
      <c r="CC61" s="39"/>
      <c r="CD61" s="39"/>
    </row>
    <row r="62" spans="1:82" x14ac:dyDescent="0.3">
      <c r="A62" s="8"/>
      <c r="B62" s="7"/>
      <c r="C62" s="7"/>
      <c r="D62" s="15"/>
      <c r="E62" s="7"/>
      <c r="F62" s="33"/>
      <c r="G62" s="94"/>
      <c r="H62" s="7"/>
      <c r="I62" s="7"/>
      <c r="J62" s="95"/>
      <c r="K62" s="7"/>
      <c r="L62" s="7"/>
      <c r="M62" s="7"/>
      <c r="N62" s="7"/>
      <c r="O62" s="7"/>
      <c r="P62" s="7"/>
      <c r="Q62" s="95"/>
      <c r="R62" s="7"/>
      <c r="S62" s="7"/>
      <c r="T62" s="7"/>
      <c r="U62" s="7"/>
      <c r="V62" s="94"/>
      <c r="W62" s="7"/>
      <c r="X62" s="7"/>
      <c r="Y62" s="94"/>
      <c r="Z62" s="7"/>
      <c r="AA62" s="7"/>
      <c r="AB62" s="97"/>
      <c r="AC62" s="7"/>
      <c r="AD62" s="7"/>
      <c r="AE62" s="7"/>
      <c r="AF62" s="94"/>
      <c r="AG62" s="7"/>
      <c r="AH62" s="7"/>
      <c r="AI62" s="7"/>
      <c r="AJ62" s="94"/>
      <c r="AK62" s="95"/>
      <c r="AL62" s="7"/>
      <c r="AM62" s="7"/>
      <c r="AN62" s="7"/>
      <c r="AO62" s="1"/>
      <c r="AP62" s="7"/>
      <c r="AQ62" s="7"/>
      <c r="AR62" s="12"/>
      <c r="AS62" s="8"/>
      <c r="AT62" s="7"/>
      <c r="AU62" s="7"/>
      <c r="AV62" s="7"/>
      <c r="AW62" s="13" t="s">
        <v>43</v>
      </c>
      <c r="AX62" s="8" t="s">
        <v>141</v>
      </c>
      <c r="AY62" s="7" t="s">
        <v>88</v>
      </c>
      <c r="AZ62" s="33">
        <v>2171</v>
      </c>
      <c r="BA62" s="7"/>
      <c r="BB62" s="76" t="s">
        <v>159</v>
      </c>
      <c r="BC62" s="33" t="s">
        <v>160</v>
      </c>
      <c r="BD62" s="1"/>
      <c r="BE62" s="100" t="s">
        <v>126</v>
      </c>
      <c r="BF62" s="8">
        <v>1</v>
      </c>
      <c r="BG62" s="8">
        <v>0</v>
      </c>
      <c r="BH62" s="95">
        <f t="shared" si="51"/>
        <v>1</v>
      </c>
      <c r="BI62" s="8">
        <v>97</v>
      </c>
      <c r="BJ62" s="107">
        <v>88</v>
      </c>
      <c r="BK62" s="7"/>
      <c r="BR62" s="99"/>
      <c r="BY62" s="39"/>
      <c r="BZ62" s="39"/>
      <c r="CA62" s="39"/>
      <c r="CB62" s="39"/>
      <c r="CC62" s="39"/>
      <c r="CD62" s="39"/>
    </row>
    <row r="63" spans="1:82" x14ac:dyDescent="0.3">
      <c r="A63" s="8"/>
      <c r="B63" s="7"/>
      <c r="C63" s="7"/>
      <c r="D63" s="15"/>
      <c r="E63" s="7"/>
      <c r="F63" s="33"/>
      <c r="G63" s="94"/>
      <c r="H63" s="7"/>
      <c r="I63" s="7"/>
      <c r="J63" s="95"/>
      <c r="K63" s="7"/>
      <c r="L63" s="7"/>
      <c r="M63" s="7"/>
      <c r="N63" s="7"/>
      <c r="O63" s="7"/>
      <c r="P63" s="7"/>
      <c r="Q63" s="95"/>
      <c r="R63" s="7"/>
      <c r="S63" s="7"/>
      <c r="T63" s="7"/>
      <c r="U63" s="7"/>
      <c r="V63" s="94"/>
      <c r="W63" s="7"/>
      <c r="X63" s="7"/>
      <c r="Y63" s="94"/>
      <c r="Z63" s="7"/>
      <c r="AA63" s="7"/>
      <c r="AB63" s="97"/>
      <c r="AC63" s="7"/>
      <c r="AD63" s="7"/>
      <c r="AE63" s="7"/>
      <c r="AF63" s="94"/>
      <c r="AG63" s="7"/>
      <c r="AH63" s="7"/>
      <c r="AI63" s="7"/>
      <c r="AJ63" s="94"/>
      <c r="AK63" s="95"/>
      <c r="AL63" s="7"/>
      <c r="AM63" s="7"/>
      <c r="AN63" s="7"/>
      <c r="AO63" s="1"/>
      <c r="AP63" s="7"/>
      <c r="AQ63" s="7"/>
      <c r="AR63" s="12"/>
      <c r="AS63" s="8"/>
      <c r="AT63" s="7"/>
      <c r="AU63" s="7"/>
      <c r="AV63" s="7"/>
      <c r="AW63" s="13" t="s">
        <v>43</v>
      </c>
      <c r="AX63" s="8" t="s">
        <v>95</v>
      </c>
      <c r="AY63" s="7" t="s">
        <v>88</v>
      </c>
      <c r="AZ63" s="33">
        <v>3024</v>
      </c>
      <c r="BA63" s="7"/>
      <c r="BB63" s="76" t="s">
        <v>159</v>
      </c>
      <c r="BC63" s="33" t="s">
        <v>161</v>
      </c>
      <c r="BD63" s="1"/>
      <c r="BE63" s="100"/>
      <c r="BF63" s="8"/>
      <c r="BG63" s="8"/>
      <c r="BH63" s="7"/>
      <c r="BI63" s="8"/>
      <c r="BJ63" s="107"/>
      <c r="BK63" s="7"/>
      <c r="BR63" s="99"/>
      <c r="BY63" s="39"/>
      <c r="BZ63" s="39"/>
      <c r="CA63" s="39"/>
      <c r="CB63" s="39"/>
      <c r="CC63" s="39"/>
      <c r="CD63" s="39"/>
    </row>
    <row r="64" spans="1:82" x14ac:dyDescent="0.3">
      <c r="A64" s="8"/>
      <c r="B64" s="7"/>
      <c r="C64" s="7"/>
      <c r="D64" s="15"/>
      <c r="E64" s="7"/>
      <c r="F64" s="33"/>
      <c r="G64" s="94"/>
      <c r="H64" s="7"/>
      <c r="I64" s="7"/>
      <c r="J64" s="95"/>
      <c r="K64" s="7"/>
      <c r="L64" s="7"/>
      <c r="M64" s="7"/>
      <c r="N64" s="7"/>
      <c r="O64" s="7"/>
      <c r="P64" s="7"/>
      <c r="Q64" s="95"/>
      <c r="R64" s="7"/>
      <c r="S64" s="7"/>
      <c r="T64" s="7"/>
      <c r="U64" s="7"/>
      <c r="V64" s="94"/>
      <c r="W64" s="7"/>
      <c r="X64" s="7"/>
      <c r="Y64" s="94"/>
      <c r="Z64" s="7"/>
      <c r="AA64" s="7"/>
      <c r="AB64" s="97"/>
      <c r="AC64" s="7"/>
      <c r="AD64" s="7"/>
      <c r="AE64" s="7"/>
      <c r="AF64" s="94"/>
      <c r="AG64" s="7"/>
      <c r="AH64" s="7"/>
      <c r="AI64" s="7"/>
      <c r="AJ64" s="94"/>
      <c r="AK64" s="95"/>
      <c r="AL64" s="7"/>
      <c r="AM64" s="7"/>
      <c r="AN64" s="7"/>
      <c r="AO64" s="1"/>
      <c r="AP64" s="7"/>
      <c r="AQ64" s="7"/>
      <c r="AR64" s="12"/>
      <c r="AS64" s="8"/>
      <c r="AT64" s="7"/>
      <c r="AU64" s="7"/>
      <c r="AV64" s="7"/>
      <c r="AW64" s="13" t="s">
        <v>43</v>
      </c>
      <c r="AX64" s="8" t="s">
        <v>136</v>
      </c>
      <c r="AY64" s="7" t="s">
        <v>92</v>
      </c>
      <c r="AZ64" s="33">
        <v>1905</v>
      </c>
      <c r="BA64" s="7"/>
      <c r="BB64" s="76" t="s">
        <v>159</v>
      </c>
      <c r="BC64" s="33" t="s">
        <v>162</v>
      </c>
      <c r="BD64" s="1"/>
      <c r="BE64" s="98" t="s">
        <v>54</v>
      </c>
      <c r="BF64" s="8">
        <v>2</v>
      </c>
      <c r="BG64" s="8">
        <v>0</v>
      </c>
      <c r="BH64" s="95">
        <f t="shared" ref="BH64:BH74" si="52">+BF64/(BF64+BG64)</f>
        <v>1</v>
      </c>
      <c r="BI64" s="8">
        <f>122+117</f>
        <v>239</v>
      </c>
      <c r="BJ64" s="107">
        <f>111+83</f>
        <v>194</v>
      </c>
      <c r="BK64" s="15"/>
      <c r="BR64" s="101"/>
      <c r="BY64" s="39"/>
      <c r="BZ64" s="39"/>
      <c r="CA64" s="39"/>
      <c r="CB64" s="39"/>
      <c r="CC64" s="39"/>
      <c r="CD64" s="39"/>
    </row>
    <row r="65" spans="1:82" x14ac:dyDescent="0.3">
      <c r="A65" s="8"/>
      <c r="B65" s="7"/>
      <c r="C65" s="7"/>
      <c r="D65" s="15"/>
      <c r="E65" s="7"/>
      <c r="F65" s="33"/>
      <c r="G65" s="94"/>
      <c r="H65" s="7"/>
      <c r="I65" s="7"/>
      <c r="J65" s="95"/>
      <c r="K65" s="7"/>
      <c r="L65" s="7"/>
      <c r="M65" s="7"/>
      <c r="N65" s="7"/>
      <c r="O65" s="7"/>
      <c r="P65" s="7"/>
      <c r="Q65" s="95"/>
      <c r="R65" s="7"/>
      <c r="S65" s="7"/>
      <c r="T65" s="7"/>
      <c r="U65" s="7"/>
      <c r="V65" s="94"/>
      <c r="W65" s="7"/>
      <c r="X65" s="7"/>
      <c r="Y65" s="94"/>
      <c r="Z65" s="7"/>
      <c r="AA65" s="7"/>
      <c r="AB65" s="97"/>
      <c r="AC65" s="7"/>
      <c r="AD65" s="7"/>
      <c r="AE65" s="7"/>
      <c r="AF65" s="94"/>
      <c r="AG65" s="7"/>
      <c r="AH65" s="7"/>
      <c r="AI65" s="7"/>
      <c r="AJ65" s="94"/>
      <c r="AK65" s="95"/>
      <c r="AL65" s="7"/>
      <c r="AM65" s="7"/>
      <c r="AN65" s="7"/>
      <c r="AO65" s="1"/>
      <c r="AP65" s="7"/>
      <c r="AQ65" s="7"/>
      <c r="AR65" s="12"/>
      <c r="AS65" s="8"/>
      <c r="AT65" s="7"/>
      <c r="AU65" s="7"/>
      <c r="AV65" s="7"/>
      <c r="AW65" s="13" t="s">
        <v>93</v>
      </c>
      <c r="AX65" s="8" t="s">
        <v>100</v>
      </c>
      <c r="AY65" s="7" t="s">
        <v>142</v>
      </c>
      <c r="AZ65" s="33">
        <v>684</v>
      </c>
      <c r="BA65" s="7"/>
      <c r="BB65" s="76" t="s">
        <v>159</v>
      </c>
      <c r="BC65" s="33" t="s">
        <v>163</v>
      </c>
      <c r="BD65" s="1"/>
      <c r="BE65" s="100" t="s">
        <v>43</v>
      </c>
      <c r="BF65" s="8"/>
      <c r="BG65" s="8"/>
      <c r="BH65" s="95"/>
      <c r="BI65" s="8"/>
      <c r="BJ65" s="107"/>
      <c r="BK65" s="7"/>
      <c r="BR65" s="99"/>
      <c r="BY65" s="39"/>
      <c r="BZ65" s="39"/>
      <c r="CA65" s="39"/>
      <c r="CB65" s="39"/>
      <c r="CC65" s="39"/>
      <c r="CD65" s="39"/>
    </row>
    <row r="66" spans="1:82" x14ac:dyDescent="0.3">
      <c r="A66" s="8"/>
      <c r="B66" s="7"/>
      <c r="C66" s="40"/>
      <c r="D66" s="15"/>
      <c r="E66" s="7"/>
      <c r="F66" s="106"/>
      <c r="G66" s="94"/>
      <c r="H66" s="99"/>
      <c r="I66" s="99"/>
      <c r="J66" s="95"/>
      <c r="K66" s="7"/>
      <c r="L66" s="7"/>
      <c r="M66" s="7"/>
      <c r="N66" s="7"/>
      <c r="O66" s="99"/>
      <c r="P66" s="99"/>
      <c r="Q66" s="95"/>
      <c r="R66" s="7"/>
      <c r="S66" s="99"/>
      <c r="T66" s="99"/>
      <c r="U66" s="99"/>
      <c r="V66" s="94"/>
      <c r="W66" s="7"/>
      <c r="X66" s="99"/>
      <c r="Y66" s="94"/>
      <c r="Z66" s="7"/>
      <c r="AA66" s="99"/>
      <c r="AB66" s="97"/>
      <c r="AC66" s="7"/>
      <c r="AD66" s="99"/>
      <c r="AE66" s="99"/>
      <c r="AF66" s="94"/>
      <c r="AG66" s="99"/>
      <c r="AH66" s="7"/>
      <c r="AI66" s="99"/>
      <c r="AJ66" s="94"/>
      <c r="AK66" s="95"/>
      <c r="AL66" s="7"/>
      <c r="AM66" s="7"/>
      <c r="AN66" s="7"/>
      <c r="AO66" s="1"/>
      <c r="AP66" s="7"/>
      <c r="AQ66" s="7"/>
      <c r="AR66" s="12"/>
      <c r="AS66" s="8"/>
      <c r="AT66" s="7"/>
      <c r="AU66" s="7"/>
      <c r="AV66" s="7"/>
      <c r="AW66" s="13" t="s">
        <v>43</v>
      </c>
      <c r="AX66" s="8" t="s">
        <v>137</v>
      </c>
      <c r="AY66" s="7" t="s">
        <v>88</v>
      </c>
      <c r="AZ66" s="33">
        <v>2103</v>
      </c>
      <c r="BA66" s="7"/>
      <c r="BB66" s="76" t="s">
        <v>159</v>
      </c>
      <c r="BC66" s="33" t="s">
        <v>164</v>
      </c>
      <c r="BD66" s="1"/>
      <c r="BE66" s="100" t="s">
        <v>57</v>
      </c>
      <c r="BF66" s="8">
        <v>2</v>
      </c>
      <c r="BG66" s="8">
        <v>0</v>
      </c>
      <c r="BH66" s="95">
        <f t="shared" si="52"/>
        <v>1</v>
      </c>
      <c r="BI66" s="8">
        <f>102+102</f>
        <v>204</v>
      </c>
      <c r="BJ66" s="107">
        <f>94+76</f>
        <v>170</v>
      </c>
      <c r="BK66" s="7"/>
      <c r="BR66" s="99"/>
      <c r="BY66" s="39"/>
      <c r="BZ66" s="39"/>
      <c r="CA66" s="39"/>
      <c r="CB66" s="39"/>
      <c r="CC66" s="39"/>
      <c r="CD66" s="39"/>
    </row>
    <row r="67" spans="1:82" x14ac:dyDescent="0.3">
      <c r="A67" s="8"/>
      <c r="B67" s="7"/>
      <c r="C67" s="7"/>
      <c r="D67" s="15"/>
      <c r="E67" s="7"/>
      <c r="F67" s="33"/>
      <c r="G67" s="94"/>
      <c r="H67" s="7"/>
      <c r="I67" s="7"/>
      <c r="J67" s="95"/>
      <c r="K67" s="7"/>
      <c r="L67" s="7"/>
      <c r="M67" s="7"/>
      <c r="N67" s="7"/>
      <c r="O67" s="7"/>
      <c r="P67" s="7"/>
      <c r="Q67" s="95"/>
      <c r="R67" s="7"/>
      <c r="S67" s="7"/>
      <c r="T67" s="7"/>
      <c r="U67" s="7"/>
      <c r="V67" s="94"/>
      <c r="W67" s="7"/>
      <c r="X67" s="7"/>
      <c r="Y67" s="94"/>
      <c r="Z67" s="7"/>
      <c r="AA67" s="7"/>
      <c r="AB67" s="97"/>
      <c r="AC67" s="7"/>
      <c r="AD67" s="7"/>
      <c r="AE67" s="7"/>
      <c r="AF67" s="94"/>
      <c r="AG67" s="7"/>
      <c r="AH67" s="7"/>
      <c r="AI67" s="7"/>
      <c r="AJ67" s="94"/>
      <c r="AK67" s="95"/>
      <c r="AL67" s="7"/>
      <c r="AM67" s="7"/>
      <c r="AN67" s="7"/>
      <c r="AO67" s="1"/>
      <c r="AP67" s="7"/>
      <c r="AQ67" s="7"/>
      <c r="AR67" s="12"/>
      <c r="AS67" s="8"/>
      <c r="AT67" s="13"/>
      <c r="AU67" s="7"/>
      <c r="AV67" s="7"/>
      <c r="AW67" s="7" t="s">
        <v>43</v>
      </c>
      <c r="AX67" s="8" t="s">
        <v>134</v>
      </c>
      <c r="AY67" s="7" t="s">
        <v>92</v>
      </c>
      <c r="AZ67" s="33">
        <v>1921</v>
      </c>
      <c r="BA67" s="7"/>
      <c r="BB67" s="76" t="s">
        <v>159</v>
      </c>
      <c r="BC67" s="33" t="s">
        <v>165</v>
      </c>
      <c r="BD67" s="1"/>
      <c r="BE67" s="100" t="s">
        <v>44</v>
      </c>
      <c r="BF67" s="8">
        <v>2</v>
      </c>
      <c r="BG67" s="8">
        <v>0</v>
      </c>
      <c r="BH67" s="95">
        <f t="shared" si="52"/>
        <v>1</v>
      </c>
      <c r="BI67" s="8">
        <f>109+125</f>
        <v>234</v>
      </c>
      <c r="BJ67" s="107">
        <f>93+85</f>
        <v>178</v>
      </c>
      <c r="BK67" s="7"/>
      <c r="BR67" s="99"/>
      <c r="BY67" s="39"/>
      <c r="BZ67" s="39"/>
      <c r="CA67" s="39"/>
      <c r="CB67" s="39"/>
      <c r="CC67" s="39"/>
      <c r="CD67" s="39"/>
    </row>
    <row r="68" spans="1:82" x14ac:dyDescent="0.3">
      <c r="A68" s="8"/>
      <c r="B68" s="7"/>
      <c r="C68" s="7"/>
      <c r="D68" s="15"/>
      <c r="E68" s="7"/>
      <c r="F68" s="33"/>
      <c r="G68" s="94"/>
      <c r="H68" s="7"/>
      <c r="I68" s="7"/>
      <c r="J68" s="95"/>
      <c r="K68" s="7"/>
      <c r="L68" s="7"/>
      <c r="M68" s="7"/>
      <c r="N68" s="7"/>
      <c r="O68" s="7"/>
      <c r="P68" s="7"/>
      <c r="Q68" s="95"/>
      <c r="R68" s="7"/>
      <c r="S68" s="7"/>
      <c r="T68" s="7"/>
      <c r="U68" s="7"/>
      <c r="V68" s="94"/>
      <c r="W68" s="7"/>
      <c r="X68" s="7"/>
      <c r="Y68" s="94"/>
      <c r="Z68" s="7"/>
      <c r="AA68" s="7"/>
      <c r="AB68" s="97"/>
      <c r="AC68" s="7"/>
      <c r="AD68" s="7"/>
      <c r="AE68" s="7"/>
      <c r="AF68" s="94"/>
      <c r="AG68" s="7"/>
      <c r="AH68" s="7"/>
      <c r="AI68" s="7"/>
      <c r="AJ68" s="94"/>
      <c r="AK68" s="95"/>
      <c r="AL68" s="7"/>
      <c r="AM68" s="7"/>
      <c r="AN68" s="7"/>
      <c r="AO68" s="1"/>
      <c r="AP68" s="7"/>
      <c r="AQ68" s="27"/>
      <c r="AR68" s="37"/>
      <c r="AS68" s="38"/>
      <c r="AT68" s="27"/>
      <c r="AU68" s="27"/>
      <c r="AV68" s="27"/>
      <c r="AW68" s="27" t="s">
        <v>126</v>
      </c>
      <c r="AX68" s="38"/>
      <c r="AY68" s="7"/>
      <c r="AZ68" s="33"/>
      <c r="BA68" s="27" t="s">
        <v>127</v>
      </c>
      <c r="BB68" s="76"/>
      <c r="BC68" s="33"/>
      <c r="BD68" s="1"/>
      <c r="BE68" s="100" t="s">
        <v>120</v>
      </c>
      <c r="BF68" s="8">
        <v>2</v>
      </c>
      <c r="BG68" s="8">
        <v>0</v>
      </c>
      <c r="BH68" s="95">
        <f t="shared" si="52"/>
        <v>1</v>
      </c>
      <c r="BI68" s="8">
        <v>191</v>
      </c>
      <c r="BJ68" s="107">
        <v>161</v>
      </c>
      <c r="BK68" s="7"/>
      <c r="BR68" s="99"/>
      <c r="BY68" s="39"/>
      <c r="BZ68" s="39"/>
      <c r="CA68" s="39"/>
      <c r="CB68" s="39"/>
      <c r="CC68" s="39"/>
      <c r="CD68" s="39"/>
    </row>
    <row r="69" spans="1:82" x14ac:dyDescent="0.3">
      <c r="A69" s="8"/>
      <c r="B69" s="7"/>
      <c r="C69" s="7"/>
      <c r="D69" s="15"/>
      <c r="E69" s="7"/>
      <c r="F69" s="33"/>
      <c r="G69" s="94"/>
      <c r="H69" s="7"/>
      <c r="I69" s="7"/>
      <c r="J69" s="95"/>
      <c r="K69" s="7"/>
      <c r="L69" s="7"/>
      <c r="M69" s="7"/>
      <c r="N69" s="7"/>
      <c r="O69" s="7"/>
      <c r="P69" s="7"/>
      <c r="Q69" s="95"/>
      <c r="R69" s="7"/>
      <c r="S69" s="7"/>
      <c r="T69" s="7"/>
      <c r="U69" s="7"/>
      <c r="V69" s="94"/>
      <c r="W69" s="7"/>
      <c r="X69" s="7"/>
      <c r="Y69" s="94"/>
      <c r="Z69" s="7"/>
      <c r="AA69" s="7"/>
      <c r="AB69" s="97"/>
      <c r="AC69" s="7"/>
      <c r="AD69" s="7"/>
      <c r="AE69" s="7"/>
      <c r="AF69" s="94"/>
      <c r="AG69" s="7"/>
      <c r="AH69" s="7"/>
      <c r="AI69" s="7"/>
      <c r="AJ69" s="94"/>
      <c r="AK69" s="95"/>
      <c r="AL69" s="7"/>
      <c r="AM69" s="7"/>
      <c r="AN69" s="7"/>
      <c r="AO69" s="1"/>
      <c r="AP69" s="7"/>
      <c r="AQ69" s="27"/>
      <c r="AR69" s="37"/>
      <c r="AS69" s="38"/>
      <c r="AT69" s="27"/>
      <c r="AU69" s="27"/>
      <c r="AV69" s="27"/>
      <c r="AW69" s="27" t="s">
        <v>115</v>
      </c>
      <c r="AX69" s="38"/>
      <c r="AY69" s="7"/>
      <c r="AZ69" s="33"/>
      <c r="BA69" s="27" t="s">
        <v>143</v>
      </c>
      <c r="BB69" s="76"/>
      <c r="BC69" s="35"/>
      <c r="BD69" s="1"/>
      <c r="BE69" s="100"/>
      <c r="BF69" s="7"/>
      <c r="BG69" s="7"/>
      <c r="BH69" s="7"/>
      <c r="BI69" s="8"/>
      <c r="BJ69" s="107"/>
      <c r="BK69" s="7"/>
      <c r="BR69" s="7"/>
      <c r="BY69" s="39"/>
      <c r="BZ69" s="39"/>
      <c r="CA69" s="39"/>
      <c r="CB69" s="39"/>
      <c r="CC69" s="39"/>
      <c r="CD69" s="39"/>
    </row>
    <row r="70" spans="1:82" x14ac:dyDescent="0.3">
      <c r="A70" s="8"/>
      <c r="B70" s="7"/>
      <c r="C70" s="7"/>
      <c r="D70" s="15"/>
      <c r="E70" s="7"/>
      <c r="F70" s="33"/>
      <c r="G70" s="94"/>
      <c r="H70" s="7"/>
      <c r="I70" s="7"/>
      <c r="J70" s="95"/>
      <c r="K70" s="7"/>
      <c r="L70" s="7"/>
      <c r="M70" s="7"/>
      <c r="N70" s="7"/>
      <c r="O70" s="7"/>
      <c r="P70" s="7"/>
      <c r="Q70" s="95"/>
      <c r="R70" s="7"/>
      <c r="S70" s="7"/>
      <c r="T70" s="7"/>
      <c r="U70" s="7"/>
      <c r="V70" s="94"/>
      <c r="W70" s="7"/>
      <c r="X70" s="7"/>
      <c r="Y70" s="94"/>
      <c r="Z70" s="7"/>
      <c r="AA70" s="7"/>
      <c r="AB70" s="97"/>
      <c r="AC70" s="7"/>
      <c r="AD70" s="7"/>
      <c r="AE70" s="7"/>
      <c r="AF70" s="94"/>
      <c r="AG70" s="7"/>
      <c r="AH70" s="7"/>
      <c r="AI70" s="7"/>
      <c r="AJ70" s="94"/>
      <c r="AK70" s="95"/>
      <c r="AL70" s="7"/>
      <c r="AM70" s="7"/>
      <c r="AN70" s="7"/>
      <c r="AO70" s="1"/>
      <c r="AP70" s="7"/>
      <c r="AQ70" s="7"/>
      <c r="AR70" s="12"/>
      <c r="AS70" s="8"/>
      <c r="AT70" s="7"/>
      <c r="AU70" s="7"/>
      <c r="AV70" s="7"/>
      <c r="AW70" s="13" t="s">
        <v>120</v>
      </c>
      <c r="AX70" s="8" t="s">
        <v>121</v>
      </c>
      <c r="AY70" s="7" t="s">
        <v>105</v>
      </c>
      <c r="AZ70" s="33">
        <v>2810</v>
      </c>
      <c r="BA70" s="7"/>
      <c r="BB70" s="76" t="s">
        <v>159</v>
      </c>
      <c r="BC70" s="33" t="s">
        <v>166</v>
      </c>
      <c r="BD70" s="1"/>
      <c r="BE70" s="100" t="s">
        <v>86</v>
      </c>
      <c r="BF70" s="8">
        <v>1</v>
      </c>
      <c r="BG70" s="8">
        <v>0</v>
      </c>
      <c r="BH70" s="95">
        <f t="shared" si="52"/>
        <v>1</v>
      </c>
      <c r="BI70" s="8">
        <v>124</v>
      </c>
      <c r="BJ70" s="107">
        <v>86</v>
      </c>
      <c r="BK70" s="7"/>
      <c r="BR70" s="7"/>
      <c r="BY70" s="39"/>
      <c r="BZ70" s="39"/>
      <c r="CA70" s="39"/>
      <c r="CB70" s="39"/>
      <c r="CC70" s="39"/>
      <c r="CD70" s="39"/>
    </row>
    <row r="71" spans="1:82" x14ac:dyDescent="0.3">
      <c r="A71" s="8"/>
      <c r="B71" s="7"/>
      <c r="C71" s="7"/>
      <c r="D71" s="15"/>
      <c r="E71" s="7"/>
      <c r="F71" s="33"/>
      <c r="G71" s="94"/>
      <c r="H71" s="7"/>
      <c r="I71" s="7"/>
      <c r="J71" s="95"/>
      <c r="K71" s="7"/>
      <c r="L71" s="7"/>
      <c r="M71" s="7"/>
      <c r="N71" s="7"/>
      <c r="O71" s="7"/>
      <c r="P71" s="7"/>
      <c r="Q71" s="95"/>
      <c r="R71" s="7"/>
      <c r="S71" s="7"/>
      <c r="T71" s="7"/>
      <c r="U71" s="7"/>
      <c r="V71" s="94"/>
      <c r="W71" s="7"/>
      <c r="X71" s="7"/>
      <c r="Y71" s="94"/>
      <c r="Z71" s="7"/>
      <c r="AA71" s="7"/>
      <c r="AB71" s="97"/>
      <c r="AC71" s="7"/>
      <c r="AD71" s="7"/>
      <c r="AE71" s="7"/>
      <c r="AF71" s="94"/>
      <c r="AG71" s="7"/>
      <c r="AH71" s="7"/>
      <c r="AI71" s="7"/>
      <c r="AJ71" s="94"/>
      <c r="AK71" s="95"/>
      <c r="AL71" s="7"/>
      <c r="AM71" s="7"/>
      <c r="AN71" s="7"/>
      <c r="AO71" s="1"/>
      <c r="AP71" s="7"/>
      <c r="AQ71" s="7"/>
      <c r="AR71" s="12"/>
      <c r="AS71" s="8"/>
      <c r="AT71" s="7"/>
      <c r="AU71" s="7"/>
      <c r="AV71" s="7"/>
      <c r="AW71" s="13" t="s">
        <v>43</v>
      </c>
      <c r="AX71" s="8" t="s">
        <v>128</v>
      </c>
      <c r="AY71" s="7" t="s">
        <v>92</v>
      </c>
      <c r="AZ71" s="33">
        <v>3485</v>
      </c>
      <c r="BA71" s="7"/>
      <c r="BB71" s="76" t="s">
        <v>159</v>
      </c>
      <c r="BC71" s="33" t="s">
        <v>167</v>
      </c>
      <c r="BD71" s="1"/>
      <c r="BE71" s="100" t="s">
        <v>93</v>
      </c>
      <c r="BF71" s="8">
        <v>1</v>
      </c>
      <c r="BG71" s="8">
        <v>0</v>
      </c>
      <c r="BH71" s="95">
        <f t="shared" si="52"/>
        <v>1</v>
      </c>
      <c r="BI71" s="8">
        <v>125</v>
      </c>
      <c r="BJ71" s="107">
        <v>93</v>
      </c>
      <c r="BK71" s="7"/>
      <c r="BR71" s="99"/>
      <c r="BY71" s="39"/>
      <c r="BZ71" s="39"/>
      <c r="CA71" s="39"/>
      <c r="CB71" s="39"/>
      <c r="CC71" s="39"/>
      <c r="CD71" s="39"/>
    </row>
    <row r="72" spans="1:82" x14ac:dyDescent="0.3">
      <c r="A72" s="8"/>
      <c r="B72" s="7"/>
      <c r="C72" s="7"/>
      <c r="D72" s="15"/>
      <c r="E72" s="7"/>
      <c r="F72" s="33"/>
      <c r="G72" s="94"/>
      <c r="H72" s="7"/>
      <c r="I72" s="7"/>
      <c r="J72" s="95"/>
      <c r="K72" s="7"/>
      <c r="L72" s="7"/>
      <c r="M72" s="7"/>
      <c r="N72" s="7"/>
      <c r="O72" s="7"/>
      <c r="P72" s="7"/>
      <c r="Q72" s="95"/>
      <c r="R72" s="7"/>
      <c r="S72" s="7"/>
      <c r="T72" s="7"/>
      <c r="U72" s="7"/>
      <c r="V72" s="94"/>
      <c r="W72" s="7"/>
      <c r="X72" s="7"/>
      <c r="Y72" s="94"/>
      <c r="Z72" s="7"/>
      <c r="AA72" s="7"/>
      <c r="AB72" s="97"/>
      <c r="AC72" s="7"/>
      <c r="AD72" s="7"/>
      <c r="AE72" s="7"/>
      <c r="AF72" s="94"/>
      <c r="AG72" s="7"/>
      <c r="AH72" s="7"/>
      <c r="AI72" s="7"/>
      <c r="AJ72" s="94"/>
      <c r="AK72" s="95"/>
      <c r="AL72" s="7"/>
      <c r="AM72" s="7"/>
      <c r="AN72" s="7"/>
      <c r="AO72" s="1"/>
      <c r="AP72" s="7"/>
      <c r="AQ72" s="7"/>
      <c r="AR72" s="12"/>
      <c r="AS72" s="8"/>
      <c r="AT72" s="7"/>
      <c r="AU72" s="7"/>
      <c r="AV72" s="7"/>
      <c r="AW72" s="13" t="s">
        <v>43</v>
      </c>
      <c r="AX72" s="8" t="s">
        <v>94</v>
      </c>
      <c r="AY72" s="7" t="s">
        <v>88</v>
      </c>
      <c r="AZ72" s="33">
        <v>3124</v>
      </c>
      <c r="BA72" s="7"/>
      <c r="BB72" s="76" t="s">
        <v>159</v>
      </c>
      <c r="BC72" s="33" t="s">
        <v>168</v>
      </c>
      <c r="BD72" s="1"/>
      <c r="BE72" s="100" t="s">
        <v>74</v>
      </c>
      <c r="BF72" s="8">
        <v>1</v>
      </c>
      <c r="BG72" s="8">
        <v>0</v>
      </c>
      <c r="BH72" s="95">
        <f t="shared" si="52"/>
        <v>1</v>
      </c>
      <c r="BI72" s="8">
        <v>113</v>
      </c>
      <c r="BJ72" s="107">
        <v>96</v>
      </c>
      <c r="BK72" s="7"/>
      <c r="BR72" s="99"/>
      <c r="BY72" s="39"/>
      <c r="BZ72" s="39"/>
      <c r="CA72" s="39"/>
      <c r="CB72" s="39"/>
      <c r="CC72" s="39"/>
      <c r="CD72" s="39"/>
    </row>
    <row r="73" spans="1:82" x14ac:dyDescent="0.3">
      <c r="A73" s="8"/>
      <c r="B73" s="7"/>
      <c r="C73" s="7"/>
      <c r="D73" s="15"/>
      <c r="E73" s="7"/>
      <c r="F73" s="33"/>
      <c r="G73" s="94"/>
      <c r="H73" s="7"/>
      <c r="I73" s="7"/>
      <c r="J73" s="95"/>
      <c r="K73" s="7"/>
      <c r="L73" s="7"/>
      <c r="M73" s="7"/>
      <c r="N73" s="7"/>
      <c r="O73" s="7"/>
      <c r="P73" s="7"/>
      <c r="Q73" s="95"/>
      <c r="R73" s="7"/>
      <c r="S73" s="7"/>
      <c r="T73" s="7"/>
      <c r="U73" s="7"/>
      <c r="V73" s="94"/>
      <c r="W73" s="7"/>
      <c r="X73" s="7"/>
      <c r="Y73" s="94"/>
      <c r="Z73" s="7"/>
      <c r="AA73" s="7"/>
      <c r="AB73" s="97"/>
      <c r="AC73" s="7"/>
      <c r="AD73" s="7"/>
      <c r="AE73" s="7"/>
      <c r="AF73" s="94"/>
      <c r="AG73" s="7"/>
      <c r="AH73" s="7"/>
      <c r="AI73" s="7"/>
      <c r="AJ73" s="94"/>
      <c r="AK73" s="95"/>
      <c r="AL73" s="7"/>
      <c r="AM73" s="7"/>
      <c r="AN73" s="7"/>
      <c r="AO73" s="1"/>
      <c r="AP73" s="7"/>
      <c r="AQ73" s="7"/>
      <c r="AR73" s="12"/>
      <c r="AS73" s="8"/>
      <c r="AT73" s="7"/>
      <c r="AU73" s="7"/>
      <c r="AV73" s="7"/>
      <c r="AW73" s="13" t="s">
        <v>48</v>
      </c>
      <c r="AX73" s="8" t="s">
        <v>114</v>
      </c>
      <c r="AY73" s="7" t="s">
        <v>145</v>
      </c>
      <c r="AZ73" s="33">
        <v>679</v>
      </c>
      <c r="BA73" s="7"/>
      <c r="BB73" s="76" t="s">
        <v>159</v>
      </c>
      <c r="BC73" s="33" t="s">
        <v>169</v>
      </c>
      <c r="BD73" s="1"/>
      <c r="BE73" s="100" t="s">
        <v>112</v>
      </c>
      <c r="BF73" s="8">
        <v>1</v>
      </c>
      <c r="BG73" s="8">
        <v>0</v>
      </c>
      <c r="BH73" s="95">
        <f t="shared" si="52"/>
        <v>1</v>
      </c>
      <c r="BI73" s="8">
        <v>113</v>
      </c>
      <c r="BJ73" s="107">
        <v>92</v>
      </c>
      <c r="BK73" s="7"/>
      <c r="BR73" s="99"/>
      <c r="BY73" s="39"/>
      <c r="BZ73" s="39"/>
      <c r="CA73" s="39"/>
      <c r="CB73" s="39"/>
      <c r="CC73" s="39"/>
      <c r="CD73" s="39"/>
    </row>
    <row r="74" spans="1:82" x14ac:dyDescent="0.3">
      <c r="A74" s="8"/>
      <c r="B74" s="7"/>
      <c r="C74" s="7"/>
      <c r="D74" s="15"/>
      <c r="E74" s="7"/>
      <c r="F74" s="33"/>
      <c r="G74" s="94"/>
      <c r="H74" s="7"/>
      <c r="I74" s="7"/>
      <c r="J74" s="95"/>
      <c r="K74" s="7"/>
      <c r="L74" s="7"/>
      <c r="M74" s="7"/>
      <c r="N74" s="7"/>
      <c r="O74" s="7"/>
      <c r="P74" s="7"/>
      <c r="Q74" s="95"/>
      <c r="R74" s="7"/>
      <c r="S74" s="7"/>
      <c r="T74" s="7"/>
      <c r="U74" s="7"/>
      <c r="V74" s="94"/>
      <c r="W74" s="7"/>
      <c r="X74" s="7"/>
      <c r="Y74" s="94"/>
      <c r="Z74" s="7"/>
      <c r="AA74" s="7"/>
      <c r="AB74" s="97"/>
      <c r="AC74" s="7"/>
      <c r="AD74" s="7"/>
      <c r="AE74" s="7"/>
      <c r="AF74" s="94"/>
      <c r="AG74" s="7"/>
      <c r="AH74" s="7"/>
      <c r="AI74" s="7"/>
      <c r="AJ74" s="94"/>
      <c r="AK74" s="95"/>
      <c r="AL74" s="7"/>
      <c r="AM74" s="7"/>
      <c r="AN74" s="7"/>
      <c r="AO74" s="1"/>
      <c r="AP74" s="7"/>
      <c r="AQ74" s="7"/>
      <c r="AR74" s="12"/>
      <c r="AS74" s="8"/>
      <c r="AT74" s="13"/>
      <c r="AU74" s="7"/>
      <c r="AV74" s="7"/>
      <c r="AW74" s="7" t="s">
        <v>54</v>
      </c>
      <c r="AX74" s="8" t="s">
        <v>98</v>
      </c>
      <c r="AY74" s="7" t="s">
        <v>110</v>
      </c>
      <c r="AZ74" s="33">
        <v>3142</v>
      </c>
      <c r="BA74" s="7"/>
      <c r="BB74" s="76" t="s">
        <v>159</v>
      </c>
      <c r="BC74" s="33" t="s">
        <v>170</v>
      </c>
      <c r="BD74" s="1"/>
      <c r="BE74" s="100" t="s">
        <v>117</v>
      </c>
      <c r="BF74" s="8">
        <v>2</v>
      </c>
      <c r="BG74" s="8">
        <v>0</v>
      </c>
      <c r="BH74" s="95">
        <f t="shared" si="52"/>
        <v>1</v>
      </c>
      <c r="BI74" s="8">
        <f>107+90</f>
        <v>197</v>
      </c>
      <c r="BJ74" s="107">
        <f>81+87</f>
        <v>168</v>
      </c>
      <c r="BK74" s="7"/>
      <c r="BR74" s="99"/>
      <c r="BY74" s="39"/>
      <c r="BZ74" s="39"/>
      <c r="CA74" s="39"/>
      <c r="CB74" s="39"/>
      <c r="CC74" s="39"/>
      <c r="CD74" s="39"/>
    </row>
    <row r="75" spans="1:82" x14ac:dyDescent="0.3">
      <c r="A75" s="8"/>
      <c r="B75" s="7"/>
      <c r="C75" s="15"/>
      <c r="D75" s="7"/>
      <c r="E75" s="7"/>
      <c r="F75" s="122"/>
      <c r="G75" s="94"/>
      <c r="H75" s="15"/>
      <c r="I75" s="15"/>
      <c r="J75" s="95"/>
      <c r="K75" s="7"/>
      <c r="L75" s="7"/>
      <c r="M75" s="7"/>
      <c r="N75" s="7"/>
      <c r="O75" s="15"/>
      <c r="P75" s="15"/>
      <c r="Q75" s="95"/>
      <c r="R75" s="7"/>
      <c r="S75" s="15"/>
      <c r="T75" s="15"/>
      <c r="U75" s="15"/>
      <c r="V75" s="94"/>
      <c r="W75" s="7"/>
      <c r="X75" s="15"/>
      <c r="Y75" s="94"/>
      <c r="Z75" s="7"/>
      <c r="AA75" s="15"/>
      <c r="AB75" s="97"/>
      <c r="AC75" s="7"/>
      <c r="AD75" s="15"/>
      <c r="AE75" s="15"/>
      <c r="AF75" s="94"/>
      <c r="AG75" s="15"/>
      <c r="AH75" s="7"/>
      <c r="AI75" s="15"/>
      <c r="AJ75" s="94"/>
      <c r="AK75" s="95"/>
      <c r="AL75" s="95"/>
      <c r="AM75" s="7"/>
      <c r="AN75" s="7"/>
      <c r="AO75" s="1"/>
      <c r="AP75" s="7"/>
      <c r="AQ75" s="7"/>
      <c r="AR75" s="12"/>
      <c r="AS75" s="8"/>
      <c r="AT75" s="7"/>
      <c r="AU75" s="7"/>
      <c r="AV75" s="7"/>
      <c r="AW75" s="13" t="s">
        <v>43</v>
      </c>
      <c r="AX75" s="8" t="s">
        <v>135</v>
      </c>
      <c r="AY75" s="7" t="s">
        <v>88</v>
      </c>
      <c r="AZ75" s="33">
        <v>1819</v>
      </c>
      <c r="BA75" s="7"/>
      <c r="BB75" s="76" t="s">
        <v>159</v>
      </c>
      <c r="BC75" s="33" t="s">
        <v>171</v>
      </c>
      <c r="BD75" s="1"/>
      <c r="BE75" s="64"/>
      <c r="BF75" s="1"/>
      <c r="BG75" s="1"/>
      <c r="BH75" s="1"/>
      <c r="BI75" s="17"/>
      <c r="BJ75" s="112"/>
      <c r="BK75" s="1"/>
      <c r="BR75" s="1"/>
      <c r="BY75" s="39"/>
      <c r="BZ75" s="39"/>
      <c r="CA75" s="39"/>
      <c r="CB75" s="39"/>
      <c r="CC75" s="39"/>
      <c r="CD75" s="39"/>
    </row>
    <row r="76" spans="1:82" x14ac:dyDescent="0.3">
      <c r="A76" s="1"/>
      <c r="B76" s="7"/>
      <c r="C76" s="1"/>
      <c r="D76" s="1"/>
      <c r="E76" s="1"/>
      <c r="F76" s="36"/>
      <c r="G76" s="20"/>
      <c r="H76" s="20"/>
      <c r="I76" s="20"/>
      <c r="J76" s="20"/>
      <c r="K76" s="1"/>
      <c r="L76" s="20"/>
      <c r="M76" s="20"/>
      <c r="N76" s="1"/>
      <c r="O76" s="20"/>
      <c r="P76" s="20"/>
      <c r="Q76" s="20"/>
      <c r="R76" s="1"/>
      <c r="S76" s="20"/>
      <c r="T76" s="20"/>
      <c r="U76" s="20"/>
      <c r="V76" s="20"/>
      <c r="W76" s="1"/>
      <c r="X76" s="20"/>
      <c r="Y76" s="20"/>
      <c r="Z76" s="1"/>
      <c r="AA76" s="20"/>
      <c r="AB76" s="21"/>
      <c r="AC76" s="11"/>
      <c r="AD76" s="20"/>
      <c r="AE76" s="20"/>
      <c r="AF76" s="20"/>
      <c r="AG76" s="20"/>
      <c r="AH76" s="1"/>
      <c r="AI76" s="20"/>
      <c r="AJ76" s="20"/>
      <c r="AK76" s="22"/>
      <c r="AL76" s="10"/>
      <c r="AM76" s="7"/>
      <c r="AN76" s="7"/>
      <c r="AO76" s="1"/>
      <c r="AP76" s="7"/>
      <c r="AQ76" s="7"/>
      <c r="AR76" s="12"/>
      <c r="AS76" s="8"/>
      <c r="AT76" s="7"/>
      <c r="AU76" s="7"/>
      <c r="AV76" s="7"/>
      <c r="AW76" s="13" t="s">
        <v>43</v>
      </c>
      <c r="AX76" s="8" t="s">
        <v>138</v>
      </c>
      <c r="AY76" s="7" t="s">
        <v>88</v>
      </c>
      <c r="AZ76" s="33">
        <v>3761</v>
      </c>
      <c r="BA76" s="7"/>
      <c r="BB76" s="76" t="s">
        <v>159</v>
      </c>
      <c r="BC76" s="33" t="s">
        <v>172</v>
      </c>
      <c r="BD76" s="1"/>
      <c r="BE76" s="65" t="s">
        <v>157</v>
      </c>
      <c r="BF76" s="16">
        <f>SUM(BF59:BF74)</f>
        <v>17</v>
      </c>
      <c r="BG76" s="16">
        <f>SUM(BG59:BG74)</f>
        <v>1</v>
      </c>
      <c r="BH76" s="66">
        <f>+BF76/(BF76+BG76)</f>
        <v>0.94444444444444442</v>
      </c>
      <c r="BI76" s="119">
        <f>SUM(BI59:BI74)</f>
        <v>1960</v>
      </c>
      <c r="BJ76" s="120">
        <f>SUM(BJ59:BJ74)</f>
        <v>1644</v>
      </c>
      <c r="BK76" s="1"/>
      <c r="BR76" s="67"/>
      <c r="BY76" s="39"/>
      <c r="BZ76" s="39"/>
      <c r="CA76" s="39"/>
      <c r="CB76" s="39"/>
      <c r="CC76" s="39"/>
      <c r="CD76" s="39"/>
    </row>
    <row r="77" spans="1:82" ht="15" thickBot="1" x14ac:dyDescent="0.35">
      <c r="A77" s="15"/>
      <c r="B77" s="14"/>
      <c r="C77" s="6"/>
      <c r="D77" s="6"/>
      <c r="E77" s="16"/>
      <c r="F77" s="123"/>
      <c r="G77" s="124"/>
      <c r="H77" s="123"/>
      <c r="I77" s="123"/>
      <c r="J77" s="66"/>
      <c r="K77" s="6"/>
      <c r="L77" s="6"/>
      <c r="M77" s="6"/>
      <c r="N77" s="6"/>
      <c r="O77" s="6"/>
      <c r="P77" s="123"/>
      <c r="Q77" s="66"/>
      <c r="R77" s="6"/>
      <c r="S77" s="6"/>
      <c r="T77" s="123"/>
      <c r="U77" s="123"/>
      <c r="V77" s="124"/>
      <c r="W77" s="6"/>
      <c r="X77" s="6"/>
      <c r="Y77" s="124"/>
      <c r="Z77" s="124"/>
      <c r="AA77" s="6"/>
      <c r="AB77" s="125"/>
      <c r="AC77" s="125"/>
      <c r="AD77" s="6"/>
      <c r="AE77" s="6"/>
      <c r="AF77" s="124"/>
      <c r="AG77" s="6"/>
      <c r="AH77" s="6"/>
      <c r="AI77" s="123"/>
      <c r="AJ77" s="124"/>
      <c r="AK77" s="66"/>
      <c r="AL77" s="1"/>
      <c r="AM77" s="7"/>
      <c r="AN77" s="7"/>
      <c r="AO77" s="1"/>
      <c r="AP77" s="7"/>
      <c r="AQ77" s="7"/>
      <c r="AR77" s="12"/>
      <c r="AS77" s="8"/>
      <c r="AT77" s="7"/>
      <c r="AU77" s="7"/>
      <c r="AV77" s="7"/>
      <c r="AW77" s="13" t="s">
        <v>43</v>
      </c>
      <c r="AX77" s="8" t="s">
        <v>131</v>
      </c>
      <c r="AY77" s="7" t="s">
        <v>92</v>
      </c>
      <c r="AZ77" s="33">
        <v>4418</v>
      </c>
      <c r="BA77" s="7"/>
      <c r="BB77" s="76" t="s">
        <v>159</v>
      </c>
      <c r="BC77" s="33" t="s">
        <v>173</v>
      </c>
      <c r="BD77" s="1"/>
      <c r="BE77" s="68"/>
      <c r="BF77" s="69"/>
      <c r="BG77" s="69"/>
      <c r="BH77" s="70">
        <f>+BF76+BG76</f>
        <v>18</v>
      </c>
      <c r="BI77" s="71">
        <f>+BI76/BH77</f>
        <v>108.88888888888889</v>
      </c>
      <c r="BJ77" s="72">
        <f>+BJ76/BH77</f>
        <v>91.333333333333329</v>
      </c>
      <c r="BK77" s="1"/>
      <c r="BR77" s="1"/>
      <c r="BY77" s="39"/>
      <c r="BZ77" s="39"/>
      <c r="CA77" s="39"/>
      <c r="CB77" s="39"/>
      <c r="CC77" s="39"/>
      <c r="CD77" s="39"/>
    </row>
    <row r="78" spans="1:82" ht="15" thickBot="1" x14ac:dyDescent="0.35">
      <c r="A78" s="1"/>
      <c r="B78" s="1"/>
      <c r="C78" s="1"/>
      <c r="D78" s="1"/>
      <c r="E78" s="17"/>
      <c r="F78" s="1"/>
      <c r="G78" s="12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7"/>
      <c r="AJ78" s="1"/>
      <c r="AK78" s="1"/>
      <c r="AL78" s="1"/>
      <c r="AM78" s="7"/>
      <c r="AN78" s="7"/>
      <c r="AO78" s="1"/>
      <c r="AP78" s="7"/>
      <c r="AQ78" s="7"/>
      <c r="AR78" s="12"/>
      <c r="AS78" s="8"/>
      <c r="AT78" s="13"/>
      <c r="AU78" s="7"/>
      <c r="AV78" s="7"/>
      <c r="AW78" s="7" t="s">
        <v>74</v>
      </c>
      <c r="AX78" s="8" t="s">
        <v>102</v>
      </c>
      <c r="AY78" s="7" t="s">
        <v>116</v>
      </c>
      <c r="AZ78" s="33">
        <v>800</v>
      </c>
      <c r="BA78" s="7"/>
      <c r="BB78" s="76" t="s">
        <v>159</v>
      </c>
      <c r="BC78" s="33" t="s">
        <v>174</v>
      </c>
      <c r="BD78" s="1"/>
      <c r="BE78" s="43"/>
      <c r="BF78" s="43"/>
      <c r="BG78" s="43"/>
      <c r="BH78" s="109"/>
      <c r="BI78" s="15"/>
      <c r="BJ78" s="15"/>
      <c r="BK78" s="1"/>
      <c r="BL78" s="14"/>
      <c r="BM78" s="14"/>
      <c r="BN78" s="14"/>
      <c r="BO78" s="109"/>
      <c r="BP78" s="110"/>
      <c r="BQ78" s="43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</row>
    <row r="79" spans="1:82" x14ac:dyDescent="0.3">
      <c r="A79" s="1"/>
      <c r="B79" s="1"/>
      <c r="C79" s="39"/>
      <c r="D79" s="14"/>
      <c r="E79" s="17"/>
      <c r="F79" s="1"/>
      <c r="G79" s="1"/>
      <c r="H79" s="12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23"/>
      <c r="AF79" s="5"/>
      <c r="AG79" s="5"/>
      <c r="AH79" s="15"/>
      <c r="AI79" s="7"/>
      <c r="AJ79" s="103"/>
      <c r="AK79" s="15"/>
      <c r="AL79" s="1"/>
      <c r="AM79" s="7"/>
      <c r="AN79" s="7"/>
      <c r="AO79" s="1"/>
      <c r="AP79" s="7"/>
      <c r="AQ79" s="7"/>
      <c r="AR79" s="12"/>
      <c r="AS79" s="8"/>
      <c r="AT79" s="7"/>
      <c r="AU79" s="7"/>
      <c r="AV79" s="7"/>
      <c r="AW79" s="13" t="s">
        <v>72</v>
      </c>
      <c r="AX79" s="8" t="s">
        <v>109</v>
      </c>
      <c r="AY79" s="7" t="s">
        <v>119</v>
      </c>
      <c r="AZ79" s="33">
        <v>1629</v>
      </c>
      <c r="BA79" s="7"/>
      <c r="BB79" s="76" t="s">
        <v>159</v>
      </c>
      <c r="BC79" s="33" t="s">
        <v>175</v>
      </c>
      <c r="BD79" s="1"/>
      <c r="BE79" s="111" t="s">
        <v>155</v>
      </c>
      <c r="BF79" s="61" t="s">
        <v>150</v>
      </c>
      <c r="BG79" s="61" t="s">
        <v>151</v>
      </c>
      <c r="BH79" s="61" t="s">
        <v>152</v>
      </c>
      <c r="BI79" s="61" t="s">
        <v>153</v>
      </c>
      <c r="BJ79" s="62" t="s">
        <v>154</v>
      </c>
      <c r="BK79" s="1"/>
      <c r="BL79" s="1"/>
      <c r="BM79" s="1"/>
      <c r="BN79" s="1"/>
      <c r="BO79" s="1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</row>
    <row r="80" spans="1:82" x14ac:dyDescent="0.3">
      <c r="A80" s="1"/>
      <c r="B80" s="1"/>
      <c r="C80" s="117"/>
      <c r="D80" s="4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23"/>
      <c r="AF80" s="25"/>
      <c r="AG80" s="26"/>
      <c r="AH80" s="15"/>
      <c r="AI80" s="99"/>
      <c r="AJ80" s="103"/>
      <c r="AK80" s="15"/>
      <c r="AL80" s="1"/>
      <c r="AM80" s="7"/>
      <c r="AN80" s="7"/>
      <c r="AO80" s="1"/>
      <c r="AP80" s="7"/>
      <c r="AQ80" s="7"/>
      <c r="AR80" s="12"/>
      <c r="AS80" s="8"/>
      <c r="AT80" s="13"/>
      <c r="AU80" s="7"/>
      <c r="AV80" s="7"/>
      <c r="AW80" s="7" t="s">
        <v>44</v>
      </c>
      <c r="AX80" s="8" t="s">
        <v>106</v>
      </c>
      <c r="AY80" s="7" t="s">
        <v>122</v>
      </c>
      <c r="AZ80" s="33">
        <v>3815</v>
      </c>
      <c r="BA80" s="7"/>
      <c r="BB80" s="76" t="s">
        <v>159</v>
      </c>
      <c r="BC80" s="33" t="s">
        <v>176</v>
      </c>
      <c r="BD80" s="1"/>
      <c r="BE80" s="98" t="s">
        <v>72</v>
      </c>
      <c r="BF80" s="8">
        <v>0</v>
      </c>
      <c r="BG80" s="8">
        <v>2</v>
      </c>
      <c r="BH80" s="95">
        <f t="shared" ref="BH80:BH81" si="53">+BF80/(BF80+BG80)</f>
        <v>0</v>
      </c>
      <c r="BI80" s="8">
        <f>95+103</f>
        <v>198</v>
      </c>
      <c r="BJ80" s="107">
        <f>111+112</f>
        <v>223</v>
      </c>
      <c r="BK80" s="1"/>
      <c r="BL80" s="1"/>
      <c r="BM80" s="1"/>
      <c r="BN80" s="1"/>
      <c r="BO80" s="1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</row>
    <row r="81" spans="1:82" x14ac:dyDescent="0.3">
      <c r="A81" s="1"/>
      <c r="B81" s="1"/>
      <c r="C81" s="39"/>
      <c r="D81" s="4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23"/>
      <c r="AF81" s="25"/>
      <c r="AG81" s="26"/>
      <c r="AH81" s="15"/>
      <c r="AI81" s="101"/>
      <c r="AJ81" s="104"/>
      <c r="AK81" s="15"/>
      <c r="AL81" s="1"/>
      <c r="AM81" s="7"/>
      <c r="AN81" s="7"/>
      <c r="AO81" s="1"/>
      <c r="AP81" s="7"/>
      <c r="AQ81" s="7"/>
      <c r="AR81" s="12"/>
      <c r="AS81" s="8"/>
      <c r="AT81" s="7"/>
      <c r="AU81" s="7"/>
      <c r="AV81" s="7"/>
      <c r="AW81" s="13" t="s">
        <v>112</v>
      </c>
      <c r="AX81" s="8" t="s">
        <v>113</v>
      </c>
      <c r="AY81" s="7" t="s">
        <v>124</v>
      </c>
      <c r="AZ81" s="33">
        <v>2017</v>
      </c>
      <c r="BA81" s="7"/>
      <c r="BB81" s="76" t="s">
        <v>159</v>
      </c>
      <c r="BC81" s="33" t="s">
        <v>177</v>
      </c>
      <c r="BD81" s="1"/>
      <c r="BE81" s="100" t="s">
        <v>48</v>
      </c>
      <c r="BF81" s="8">
        <v>0</v>
      </c>
      <c r="BG81" s="8">
        <v>1</v>
      </c>
      <c r="BH81" s="95">
        <f t="shared" si="53"/>
        <v>0</v>
      </c>
      <c r="BI81" s="8">
        <v>101</v>
      </c>
      <c r="BJ81" s="107">
        <v>109</v>
      </c>
      <c r="BK81" s="1"/>
      <c r="BL81" s="1"/>
      <c r="BM81" s="1"/>
      <c r="BN81" s="1"/>
      <c r="BO81" s="1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</row>
    <row r="82" spans="1:8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23"/>
      <c r="AF82" s="15"/>
      <c r="AG82" s="26"/>
      <c r="AH82" s="15"/>
      <c r="AI82" s="101"/>
      <c r="AJ82" s="105"/>
      <c r="AK82" s="15"/>
      <c r="AL82" s="1"/>
      <c r="AM82" s="7"/>
      <c r="AN82" s="7"/>
      <c r="AO82" s="1"/>
      <c r="AP82" s="7"/>
      <c r="AQ82" s="7"/>
      <c r="AR82" s="12"/>
      <c r="AS82" s="8"/>
      <c r="AT82" s="7"/>
      <c r="AU82" s="7"/>
      <c r="AV82" s="7"/>
      <c r="AW82" s="13" t="s">
        <v>44</v>
      </c>
      <c r="AX82" s="8" t="s">
        <v>107</v>
      </c>
      <c r="AY82" s="7" t="s">
        <v>122</v>
      </c>
      <c r="AZ82" s="33">
        <v>743</v>
      </c>
      <c r="BA82" s="7"/>
      <c r="BB82" s="76" t="s">
        <v>159</v>
      </c>
      <c r="BC82" s="33" t="s">
        <v>178</v>
      </c>
      <c r="BD82" s="1"/>
      <c r="BE82" s="100" t="s">
        <v>115</v>
      </c>
      <c r="BF82" s="8"/>
      <c r="BG82" s="8"/>
      <c r="BH82" s="95">
        <v>0</v>
      </c>
      <c r="BI82" s="8"/>
      <c r="BJ82" s="107"/>
      <c r="BK82" s="1"/>
      <c r="BL82" s="1"/>
      <c r="BM82" s="1"/>
      <c r="BN82" s="1"/>
      <c r="BO82" s="1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</row>
    <row r="83" spans="1:8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23"/>
      <c r="AF83" s="25"/>
      <c r="AG83" s="26"/>
      <c r="AH83" s="15"/>
      <c r="AI83" s="25"/>
      <c r="AJ83" s="26"/>
      <c r="AK83" s="15"/>
      <c r="AL83" s="1"/>
      <c r="AM83" s="7"/>
      <c r="AN83" s="7"/>
      <c r="AO83" s="1"/>
      <c r="AP83" s="7"/>
      <c r="AQ83" s="7"/>
      <c r="AR83" s="12"/>
      <c r="AS83" s="8"/>
      <c r="AT83" s="13"/>
      <c r="AU83" s="7"/>
      <c r="AV83" s="7"/>
      <c r="AW83" s="7" t="s">
        <v>120</v>
      </c>
      <c r="AX83" s="8" t="s">
        <v>123</v>
      </c>
      <c r="AY83" s="7" t="s">
        <v>105</v>
      </c>
      <c r="AZ83" s="33">
        <v>783</v>
      </c>
      <c r="BA83" s="7"/>
      <c r="BB83" s="76" t="s">
        <v>159</v>
      </c>
      <c r="BC83" s="33" t="s">
        <v>179</v>
      </c>
      <c r="BD83" s="1"/>
      <c r="BE83" s="100" t="s">
        <v>126</v>
      </c>
      <c r="BF83" s="8"/>
      <c r="BG83" s="8"/>
      <c r="BH83" s="95">
        <v>0</v>
      </c>
      <c r="BI83" s="8"/>
      <c r="BJ83" s="107"/>
      <c r="BK83" s="1"/>
      <c r="BL83" s="1"/>
      <c r="BM83" s="1"/>
      <c r="BN83" s="1"/>
      <c r="BO83" s="1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</row>
    <row r="84" spans="1:8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7"/>
      <c r="AN84" s="7"/>
      <c r="AO84" s="1"/>
      <c r="AP84" s="7"/>
      <c r="AQ84" s="7"/>
      <c r="AR84" s="12"/>
      <c r="AS84" s="8"/>
      <c r="AT84" s="7"/>
      <c r="AU84" s="7"/>
      <c r="AV84" s="7"/>
      <c r="AW84" s="13" t="s">
        <v>86</v>
      </c>
      <c r="AX84" s="8" t="s">
        <v>96</v>
      </c>
      <c r="AY84" s="7" t="s">
        <v>129</v>
      </c>
      <c r="AZ84" s="33">
        <v>210</v>
      </c>
      <c r="BA84" s="14" t="s">
        <v>60</v>
      </c>
      <c r="BB84" s="76" t="s">
        <v>159</v>
      </c>
      <c r="BC84" s="33" t="s">
        <v>180</v>
      </c>
      <c r="BD84" s="1"/>
      <c r="BE84" s="100"/>
      <c r="BF84" s="8"/>
      <c r="BG84" s="8"/>
      <c r="BH84" s="7"/>
      <c r="BI84" s="8"/>
      <c r="BJ84" s="107"/>
      <c r="BK84" s="1"/>
      <c r="BL84" s="1"/>
      <c r="BM84" s="1"/>
      <c r="BN84" s="1"/>
      <c r="BO84" s="1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</row>
    <row r="85" spans="1:82" x14ac:dyDescent="0.3">
      <c r="A85" s="1"/>
      <c r="B85" s="1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7"/>
      <c r="AN85" s="7"/>
      <c r="AO85" s="1"/>
      <c r="AP85" s="7"/>
      <c r="AQ85" s="7"/>
      <c r="AR85" s="12"/>
      <c r="AS85" s="8"/>
      <c r="AT85" s="7"/>
      <c r="AU85" s="7"/>
      <c r="AV85" s="7"/>
      <c r="AW85" s="13" t="s">
        <v>117</v>
      </c>
      <c r="AX85" s="8" t="s">
        <v>118</v>
      </c>
      <c r="AY85" s="7" t="s">
        <v>144</v>
      </c>
      <c r="AZ85" s="33">
        <v>2110</v>
      </c>
      <c r="BA85" s="7"/>
      <c r="BB85" s="76" t="s">
        <v>159</v>
      </c>
      <c r="BC85" s="33" t="s">
        <v>181</v>
      </c>
      <c r="BD85" s="1"/>
      <c r="BE85" s="98" t="s">
        <v>54</v>
      </c>
      <c r="BF85" s="8">
        <v>1</v>
      </c>
      <c r="BG85" s="8">
        <v>1</v>
      </c>
      <c r="BH85" s="95">
        <f t="shared" ref="BH85:BH89" si="54">+BF85/(BF85+BG85)</f>
        <v>0.5</v>
      </c>
      <c r="BI85" s="8">
        <f>115+119</f>
        <v>234</v>
      </c>
      <c r="BJ85" s="107">
        <f>114+121</f>
        <v>235</v>
      </c>
      <c r="BK85" s="1"/>
      <c r="BL85" s="1"/>
      <c r="BM85" s="1"/>
      <c r="BN85" s="1"/>
      <c r="BO85" s="1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</row>
    <row r="86" spans="1:8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7"/>
      <c r="AN86" s="7"/>
      <c r="AO86" s="1"/>
      <c r="AP86" s="7"/>
      <c r="AQ86" s="7"/>
      <c r="AR86" s="12"/>
      <c r="AS86" s="8"/>
      <c r="AT86" s="7"/>
      <c r="AU86" s="7"/>
      <c r="AV86" s="7"/>
      <c r="AW86" s="13" t="s">
        <v>44</v>
      </c>
      <c r="AX86" s="8" t="s">
        <v>108</v>
      </c>
      <c r="AY86" s="7" t="s">
        <v>122</v>
      </c>
      <c r="AZ86" s="33">
        <v>700</v>
      </c>
      <c r="BA86" s="7"/>
      <c r="BB86" s="76" t="s">
        <v>159</v>
      </c>
      <c r="BC86" s="33" t="s">
        <v>182</v>
      </c>
      <c r="BD86" s="1"/>
      <c r="BE86" s="100" t="s">
        <v>43</v>
      </c>
      <c r="BF86" s="8"/>
      <c r="BG86" s="8"/>
      <c r="BH86" s="95"/>
      <c r="BI86" s="8"/>
      <c r="BJ86" s="107"/>
      <c r="BK86" s="1"/>
      <c r="BL86" s="1"/>
      <c r="BM86" s="1"/>
      <c r="BN86" s="1"/>
      <c r="BO86" s="1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</row>
    <row r="87" spans="1:8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7"/>
      <c r="AN87" s="7"/>
      <c r="AO87" s="1"/>
      <c r="AP87" s="7"/>
      <c r="AQ87" s="7"/>
      <c r="AR87" s="12"/>
      <c r="AS87" s="8"/>
      <c r="AT87" s="7"/>
      <c r="AU87" s="7"/>
      <c r="AV87" s="7"/>
      <c r="AW87" s="13" t="s">
        <v>43</v>
      </c>
      <c r="AX87" s="8" t="s">
        <v>139</v>
      </c>
      <c r="AY87" s="7" t="s">
        <v>92</v>
      </c>
      <c r="AZ87" s="33">
        <v>4313</v>
      </c>
      <c r="BA87" s="7"/>
      <c r="BB87" s="76" t="s">
        <v>159</v>
      </c>
      <c r="BC87" s="33" t="s">
        <v>183</v>
      </c>
      <c r="BD87" s="1"/>
      <c r="BE87" s="100" t="s">
        <v>57</v>
      </c>
      <c r="BF87" s="8">
        <v>2</v>
      </c>
      <c r="BG87" s="8"/>
      <c r="BH87" s="95">
        <f t="shared" si="54"/>
        <v>1</v>
      </c>
      <c r="BI87" s="8">
        <f>89+106</f>
        <v>195</v>
      </c>
      <c r="BJ87" s="107">
        <f>88+73</f>
        <v>161</v>
      </c>
      <c r="BK87" s="1"/>
      <c r="BL87" s="1"/>
      <c r="BM87" s="1"/>
      <c r="BN87" s="1"/>
      <c r="BO87" s="1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</row>
    <row r="88" spans="1:8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7"/>
      <c r="AN88" s="7"/>
      <c r="AO88" s="1"/>
      <c r="AP88" s="7"/>
      <c r="AQ88" s="7"/>
      <c r="AR88" s="12"/>
      <c r="AS88" s="8"/>
      <c r="AT88" s="7"/>
      <c r="AU88" s="7"/>
      <c r="AV88" s="7"/>
      <c r="AW88" s="13" t="s">
        <v>43</v>
      </c>
      <c r="AX88" s="8" t="s">
        <v>132</v>
      </c>
      <c r="AY88" s="7" t="s">
        <v>92</v>
      </c>
      <c r="AZ88" s="33">
        <v>1601</v>
      </c>
      <c r="BA88" s="7"/>
      <c r="BB88" s="76" t="s">
        <v>159</v>
      </c>
      <c r="BC88" s="33" t="s">
        <v>184</v>
      </c>
      <c r="BD88" s="1"/>
      <c r="BE88" s="100" t="s">
        <v>44</v>
      </c>
      <c r="BF88" s="8">
        <v>1</v>
      </c>
      <c r="BG88" s="8">
        <v>2</v>
      </c>
      <c r="BH88" s="95">
        <f t="shared" si="54"/>
        <v>0.33333333333333331</v>
      </c>
      <c r="BI88" s="8">
        <f>93+82+104</f>
        <v>279</v>
      </c>
      <c r="BJ88" s="107">
        <f>88+97+106</f>
        <v>291</v>
      </c>
      <c r="BK88" s="1"/>
      <c r="BL88" s="1"/>
      <c r="BM88" s="1"/>
      <c r="BN88" s="1"/>
      <c r="BO88" s="1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</row>
    <row r="89" spans="1:8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7"/>
      <c r="AN89" s="7"/>
      <c r="AO89" s="1"/>
      <c r="AP89" s="7"/>
      <c r="AQ89" s="7"/>
      <c r="AR89" s="12"/>
      <c r="AS89" s="8"/>
      <c r="AT89" s="7"/>
      <c r="AU89" s="7"/>
      <c r="AV89" s="7"/>
      <c r="AW89" s="13" t="s">
        <v>54</v>
      </c>
      <c r="AX89" s="8" t="s">
        <v>99</v>
      </c>
      <c r="AY89" s="7" t="s">
        <v>110</v>
      </c>
      <c r="AZ89" s="33">
        <v>4161</v>
      </c>
      <c r="BA89" s="14" t="s">
        <v>60</v>
      </c>
      <c r="BB89" s="76" t="s">
        <v>159</v>
      </c>
      <c r="BC89" s="33" t="s">
        <v>185</v>
      </c>
      <c r="BD89" s="1"/>
      <c r="BE89" s="100" t="s">
        <v>120</v>
      </c>
      <c r="BF89" s="8">
        <v>2</v>
      </c>
      <c r="BG89" s="8">
        <v>1</v>
      </c>
      <c r="BH89" s="95">
        <f t="shared" si="54"/>
        <v>0.66666666666666663</v>
      </c>
      <c r="BI89" s="8">
        <f>106+107+106</f>
        <v>319</v>
      </c>
      <c r="BJ89" s="107">
        <f>115+97+87</f>
        <v>299</v>
      </c>
      <c r="BK89" s="1"/>
      <c r="BL89" s="1"/>
      <c r="BM89" s="1"/>
      <c r="BN89" s="1"/>
      <c r="BO89" s="1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</row>
    <row r="90" spans="1:8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7"/>
      <c r="AN90" s="7"/>
      <c r="AO90" s="1"/>
      <c r="AP90" s="7"/>
      <c r="AQ90" s="7"/>
      <c r="AR90" s="12"/>
      <c r="AS90" s="8"/>
      <c r="AT90" s="7"/>
      <c r="AU90" s="7"/>
      <c r="AV90" s="7"/>
      <c r="AW90" s="13" t="s">
        <v>72</v>
      </c>
      <c r="AX90" s="8" t="s">
        <v>111</v>
      </c>
      <c r="AY90" s="7" t="s">
        <v>119</v>
      </c>
      <c r="AZ90" s="33">
        <v>1820</v>
      </c>
      <c r="BA90" s="7"/>
      <c r="BB90" s="76" t="s">
        <v>159</v>
      </c>
      <c r="BC90" s="33" t="s">
        <v>85</v>
      </c>
      <c r="BD90" s="1"/>
      <c r="BE90" s="100"/>
      <c r="BF90" s="7"/>
      <c r="BG90" s="7"/>
      <c r="BH90" s="7"/>
      <c r="BI90" s="8"/>
      <c r="BJ90" s="107"/>
      <c r="BK90" s="1"/>
      <c r="BL90" s="1"/>
      <c r="BM90" s="1"/>
      <c r="BN90" s="1"/>
      <c r="BO90" s="1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</row>
    <row r="91" spans="1:8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7"/>
      <c r="AN91" s="7"/>
      <c r="AO91" s="1"/>
      <c r="AP91" s="7"/>
      <c r="AQ91" s="7"/>
      <c r="AR91" s="12"/>
      <c r="AS91" s="8"/>
      <c r="AT91" s="7"/>
      <c r="AU91" s="7"/>
      <c r="AV91" s="7"/>
      <c r="AW91" s="13" t="s">
        <v>43</v>
      </c>
      <c r="AX91" s="8" t="s">
        <v>130</v>
      </c>
      <c r="AY91" s="7" t="s">
        <v>88</v>
      </c>
      <c r="AZ91" s="33">
        <v>3716</v>
      </c>
      <c r="BA91" s="7"/>
      <c r="BB91" s="76" t="s">
        <v>159</v>
      </c>
      <c r="BC91" s="33" t="s">
        <v>186</v>
      </c>
      <c r="BD91" s="1"/>
      <c r="BE91" s="100" t="s">
        <v>86</v>
      </c>
      <c r="BF91" s="8">
        <v>0</v>
      </c>
      <c r="BG91" s="8">
        <v>1</v>
      </c>
      <c r="BH91" s="95">
        <f t="shared" ref="BH91:BH95" si="55">+BF91/(BF91+BG91)</f>
        <v>0</v>
      </c>
      <c r="BI91" s="8">
        <v>112</v>
      </c>
      <c r="BJ91" s="107">
        <v>115</v>
      </c>
      <c r="BK91" s="1"/>
      <c r="BL91" s="1"/>
      <c r="BM91" s="1"/>
      <c r="BN91" s="1"/>
      <c r="BO91" s="1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</row>
    <row r="92" spans="1:8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7"/>
      <c r="AN92" s="7"/>
      <c r="AO92" s="1"/>
      <c r="AP92" s="7"/>
      <c r="AQ92" s="7"/>
      <c r="AR92" s="12"/>
      <c r="AS92" s="8"/>
      <c r="AT92" s="7"/>
      <c r="AU92" s="7"/>
      <c r="AV92" s="7"/>
      <c r="AW92" s="13" t="s">
        <v>43</v>
      </c>
      <c r="AX92" s="8" t="s">
        <v>133</v>
      </c>
      <c r="AY92" s="7" t="s">
        <v>92</v>
      </c>
      <c r="AZ92" s="33">
        <v>3468</v>
      </c>
      <c r="BA92" s="7"/>
      <c r="BB92" s="76" t="s">
        <v>159</v>
      </c>
      <c r="BC92" s="33" t="s">
        <v>187</v>
      </c>
      <c r="BD92" s="1"/>
      <c r="BE92" s="100" t="s">
        <v>93</v>
      </c>
      <c r="BF92" s="8">
        <v>0</v>
      </c>
      <c r="BG92" s="8">
        <v>1</v>
      </c>
      <c r="BH92" s="95">
        <f t="shared" si="55"/>
        <v>0</v>
      </c>
      <c r="BI92" s="8">
        <v>99</v>
      </c>
      <c r="BJ92" s="107">
        <v>107</v>
      </c>
      <c r="BK92" s="1"/>
      <c r="BL92" s="1"/>
      <c r="BM92" s="1"/>
      <c r="BN92" s="1"/>
      <c r="BO92" s="1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</row>
    <row r="93" spans="1:8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7"/>
      <c r="AN93" s="7"/>
      <c r="AO93" s="1"/>
      <c r="AP93" s="7"/>
      <c r="AQ93" s="7"/>
      <c r="AR93" s="12"/>
      <c r="AS93" s="8"/>
      <c r="AT93" s="7"/>
      <c r="AU93" s="7"/>
      <c r="AV93" s="7"/>
      <c r="AW93" s="13" t="s">
        <v>43</v>
      </c>
      <c r="AX93" s="8" t="s">
        <v>91</v>
      </c>
      <c r="AY93" s="7" t="s">
        <v>88</v>
      </c>
      <c r="AZ93" s="33">
        <v>5386</v>
      </c>
      <c r="BA93" s="7"/>
      <c r="BB93" s="76" t="s">
        <v>159</v>
      </c>
      <c r="BC93" s="33" t="s">
        <v>188</v>
      </c>
      <c r="BD93" s="1"/>
      <c r="BE93" s="100" t="s">
        <v>74</v>
      </c>
      <c r="BF93" s="8">
        <v>1</v>
      </c>
      <c r="BG93" s="8">
        <v>0</v>
      </c>
      <c r="BH93" s="95">
        <f t="shared" si="55"/>
        <v>1</v>
      </c>
      <c r="BI93" s="8">
        <v>132</v>
      </c>
      <c r="BJ93" s="107">
        <v>108</v>
      </c>
      <c r="BK93" s="1"/>
      <c r="BL93" s="1"/>
      <c r="BM93" s="1"/>
      <c r="BN93" s="1"/>
      <c r="BO93" s="1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</row>
    <row r="94" spans="1:8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7"/>
      <c r="AN94" s="7"/>
      <c r="AO94" s="1"/>
      <c r="AP94" s="7"/>
      <c r="AQ94" s="7"/>
      <c r="AR94" s="12"/>
      <c r="AS94" s="8"/>
      <c r="AT94" s="13"/>
      <c r="AU94" s="7"/>
      <c r="AV94" s="7"/>
      <c r="AW94" s="7" t="s">
        <v>120</v>
      </c>
      <c r="AX94" s="8" t="s">
        <v>125</v>
      </c>
      <c r="AY94" s="7" t="s">
        <v>105</v>
      </c>
      <c r="AZ94" s="33">
        <v>2143</v>
      </c>
      <c r="BA94" s="7"/>
      <c r="BB94" s="76" t="s">
        <v>159</v>
      </c>
      <c r="BC94" s="33" t="s">
        <v>189</v>
      </c>
      <c r="BD94" s="1"/>
      <c r="BE94" s="100" t="s">
        <v>112</v>
      </c>
      <c r="BF94" s="8">
        <v>0</v>
      </c>
      <c r="BG94" s="8">
        <v>1</v>
      </c>
      <c r="BH94" s="95">
        <f t="shared" si="55"/>
        <v>0</v>
      </c>
      <c r="BI94" s="8">
        <v>91</v>
      </c>
      <c r="BJ94" s="107">
        <v>110</v>
      </c>
      <c r="BK94" s="1"/>
      <c r="BL94" s="1"/>
      <c r="BM94" s="1"/>
      <c r="BN94" s="1"/>
      <c r="BO94" s="1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</row>
    <row r="95" spans="1:8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7"/>
      <c r="AN95" s="7"/>
      <c r="AO95" s="1"/>
      <c r="AP95" s="7"/>
      <c r="AQ95" s="7"/>
      <c r="AR95" s="12"/>
      <c r="AS95" s="8"/>
      <c r="AT95" s="7"/>
      <c r="AU95" s="7"/>
      <c r="AV95" s="7"/>
      <c r="AW95" s="13" t="s">
        <v>43</v>
      </c>
      <c r="AX95" s="8" t="s">
        <v>140</v>
      </c>
      <c r="AY95" s="7" t="s">
        <v>92</v>
      </c>
      <c r="AZ95" s="33">
        <v>1544</v>
      </c>
      <c r="BA95" s="7"/>
      <c r="BB95" s="76" t="s">
        <v>159</v>
      </c>
      <c r="BC95" s="33" t="s">
        <v>190</v>
      </c>
      <c r="BD95" s="1"/>
      <c r="BE95" s="100" t="s">
        <v>117</v>
      </c>
      <c r="BF95" s="8">
        <v>0</v>
      </c>
      <c r="BG95" s="8">
        <v>1</v>
      </c>
      <c r="BH95" s="95">
        <f t="shared" si="55"/>
        <v>0</v>
      </c>
      <c r="BI95" s="8">
        <v>87</v>
      </c>
      <c r="BJ95" s="107">
        <v>95</v>
      </c>
      <c r="BK95" s="1"/>
      <c r="BL95" s="1"/>
      <c r="BM95" s="1"/>
      <c r="BN95" s="1"/>
      <c r="BO95" s="1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</row>
    <row r="96" spans="1:8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7"/>
      <c r="AN96" s="7"/>
      <c r="AO96" s="1"/>
      <c r="AP96" s="7"/>
      <c r="AQ96" s="7"/>
      <c r="AR96" s="12"/>
      <c r="AS96" s="8"/>
      <c r="AT96" s="13"/>
      <c r="AU96" s="7"/>
      <c r="AV96" s="7"/>
      <c r="AW96" s="7" t="s">
        <v>57</v>
      </c>
      <c r="AX96" s="8" t="s">
        <v>104</v>
      </c>
      <c r="AY96" s="7" t="s">
        <v>90</v>
      </c>
      <c r="AZ96" s="33">
        <v>3383</v>
      </c>
      <c r="BA96" s="14" t="s">
        <v>192</v>
      </c>
      <c r="BB96" s="76" t="s">
        <v>159</v>
      </c>
      <c r="BC96" s="33" t="s">
        <v>191</v>
      </c>
      <c r="BD96" s="1"/>
      <c r="BE96" s="64"/>
      <c r="BF96" s="1"/>
      <c r="BG96" s="1"/>
      <c r="BH96" s="1"/>
      <c r="BI96" s="17"/>
      <c r="BJ96" s="112"/>
      <c r="BK96" s="1"/>
      <c r="BL96" s="1"/>
      <c r="BM96" s="1"/>
      <c r="BN96" s="1"/>
      <c r="BO96" s="1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</row>
    <row r="97" spans="1:8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7"/>
      <c r="AN97" s="7"/>
      <c r="AO97" s="1"/>
      <c r="AP97" s="1"/>
      <c r="AQ97" s="7"/>
      <c r="AR97" s="12"/>
      <c r="AS97" s="8"/>
      <c r="AT97" s="13"/>
      <c r="AU97" s="7"/>
      <c r="AV97" s="7"/>
      <c r="AW97" s="7"/>
      <c r="AX97" s="8"/>
      <c r="AY97" s="7"/>
      <c r="AZ97" s="33"/>
      <c r="BA97" s="19"/>
      <c r="BB97" s="76"/>
      <c r="BC97" s="33"/>
      <c r="BD97" s="1"/>
      <c r="BE97" s="64"/>
      <c r="BF97" s="16">
        <f>SUM(BF80:BF95)</f>
        <v>7</v>
      </c>
      <c r="BG97" s="16">
        <f>SUM(BG80:BG95)</f>
        <v>11</v>
      </c>
      <c r="BH97" s="66">
        <f>+BF97/(BF97+BG97)</f>
        <v>0.3888888888888889</v>
      </c>
      <c r="BI97" s="119">
        <f>SUM(BI80:BI95)</f>
        <v>1847</v>
      </c>
      <c r="BJ97" s="120">
        <f>SUM(BJ80:BJ95)</f>
        <v>1853</v>
      </c>
      <c r="BK97" s="1"/>
      <c r="BL97" s="1"/>
      <c r="BM97" s="1"/>
      <c r="BN97" s="1"/>
      <c r="BO97" s="1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</row>
    <row r="98" spans="1:82" ht="15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7"/>
      <c r="AN98" s="7"/>
      <c r="AO98" s="1"/>
      <c r="AP98" s="1"/>
      <c r="AQ98" s="7"/>
      <c r="AR98" s="12"/>
      <c r="AS98" s="8"/>
      <c r="AT98" s="13"/>
      <c r="AU98" s="7"/>
      <c r="AV98" s="7"/>
      <c r="AW98" s="7"/>
      <c r="AX98" s="8"/>
      <c r="AY98" s="7" t="s">
        <v>197</v>
      </c>
      <c r="AZ98" s="33">
        <f>+AZ59+AZ61+AZ62+AZ63+AZ64+AZ66+AZ67+AZ71+AZ72+AZ75+AZ76+AZ77+AZ87+AZ88+AZ91+AZ92+AZ93+AZ95</f>
        <v>52505</v>
      </c>
      <c r="BA98" s="8">
        <v>18</v>
      </c>
      <c r="BB98" s="102">
        <f>+AZ98/BA98</f>
        <v>2916.9444444444443</v>
      </c>
      <c r="BC98" s="33"/>
      <c r="BD98" s="1"/>
      <c r="BE98" s="68"/>
      <c r="BF98" s="69"/>
      <c r="BG98" s="69"/>
      <c r="BH98" s="70">
        <f>+BF97+BG97</f>
        <v>18</v>
      </c>
      <c r="BI98" s="71">
        <f>+BI97/BH98</f>
        <v>102.61111111111111</v>
      </c>
      <c r="BJ98" s="72">
        <f>+BJ97/BH98</f>
        <v>102.94444444444444</v>
      </c>
      <c r="BK98" s="1"/>
      <c r="BL98" s="1"/>
      <c r="BM98" s="1"/>
      <c r="BN98" s="1"/>
      <c r="BO98" s="1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</row>
    <row r="99" spans="1:82" ht="15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7"/>
      <c r="AN99" s="7"/>
      <c r="AO99" s="1"/>
      <c r="AP99" s="1"/>
      <c r="AQ99" s="7"/>
      <c r="AR99" s="12"/>
      <c r="AS99" s="8"/>
      <c r="AT99" s="13"/>
      <c r="AU99" s="7"/>
      <c r="AV99" s="7"/>
      <c r="AW99" s="7"/>
      <c r="AX99" s="8"/>
      <c r="AY99" s="7" t="s">
        <v>198</v>
      </c>
      <c r="AZ99" s="33">
        <f>+AZ60+AZ65+AZ70+AZ73+AZ74+AZ78+AZ79+AZ80+AZ81+AZ82+AZ83+AZ84+AZ85+AZ86+AZ89+AZ90+AZ94+AZ96</f>
        <v>33329</v>
      </c>
      <c r="BA99" s="8">
        <v>18</v>
      </c>
      <c r="BB99" s="102">
        <f>+AZ99/BA99</f>
        <v>1851.6111111111111</v>
      </c>
      <c r="BC99" s="33"/>
      <c r="BD99" s="1"/>
      <c r="BE99" s="1"/>
      <c r="BF99" s="1"/>
      <c r="BG99" s="1"/>
      <c r="BH99" s="1"/>
      <c r="BI99" s="17"/>
      <c r="BJ99" s="17"/>
      <c r="BK99" s="1"/>
      <c r="BL99" s="1"/>
      <c r="BM99" s="1"/>
      <c r="BN99" s="1"/>
      <c r="BO99" s="1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</row>
    <row r="100" spans="1:8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7"/>
      <c r="AN100" s="7"/>
      <c r="AO100" s="1"/>
      <c r="AP100" s="1"/>
      <c r="AQ100" s="7"/>
      <c r="AR100" s="12"/>
      <c r="AS100" s="8"/>
      <c r="AT100" s="13"/>
      <c r="AU100" s="7"/>
      <c r="AV100" s="7"/>
      <c r="AW100" s="7"/>
      <c r="AX100" s="8"/>
      <c r="AY100" s="7"/>
      <c r="AZ100" s="33"/>
      <c r="BA100" s="8"/>
      <c r="BB100" s="102"/>
      <c r="BC100" s="33"/>
      <c r="BD100" s="1"/>
      <c r="BE100" s="111" t="s">
        <v>156</v>
      </c>
      <c r="BF100" s="61" t="s">
        <v>150</v>
      </c>
      <c r="BG100" s="61" t="s">
        <v>151</v>
      </c>
      <c r="BH100" s="61" t="s">
        <v>152</v>
      </c>
      <c r="BI100" s="61" t="s">
        <v>153</v>
      </c>
      <c r="BJ100" s="62" t="s">
        <v>154</v>
      </c>
      <c r="BK100" s="1"/>
      <c r="BL100" s="1"/>
      <c r="BM100" s="1"/>
      <c r="BN100" s="1"/>
      <c r="BO100" s="1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</row>
    <row r="101" spans="1:8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7"/>
      <c r="AN101" s="7"/>
      <c r="AO101" s="1"/>
      <c r="AP101" s="1"/>
      <c r="AQ101" s="7"/>
      <c r="AR101" s="12"/>
      <c r="AS101" s="8"/>
      <c r="AT101" s="13"/>
      <c r="AU101" s="7"/>
      <c r="AV101" s="7"/>
      <c r="AW101" s="7"/>
      <c r="AX101" s="8"/>
      <c r="AY101" s="7"/>
      <c r="AZ101" s="33"/>
      <c r="BA101" s="8"/>
      <c r="BB101" s="102"/>
      <c r="BC101" s="33"/>
      <c r="BD101" s="1"/>
      <c r="BE101" s="98" t="s">
        <v>72</v>
      </c>
      <c r="BF101" s="8">
        <f t="shared" ref="BF101:BG104" si="56">BF59+BF80</f>
        <v>0</v>
      </c>
      <c r="BG101" s="8">
        <f t="shared" si="56"/>
        <v>3</v>
      </c>
      <c r="BH101" s="95">
        <f t="shared" ref="BH101:BH104" si="57">+BF101/(BF101+BG101)</f>
        <v>0</v>
      </c>
      <c r="BI101" s="8">
        <f t="shared" ref="BI101:BJ104" si="58">BI59+BI80</f>
        <v>298</v>
      </c>
      <c r="BJ101" s="107">
        <f t="shared" si="58"/>
        <v>331</v>
      </c>
      <c r="BK101" s="1"/>
      <c r="BL101" s="1"/>
      <c r="BM101" s="1"/>
      <c r="BN101" s="1"/>
      <c r="BO101" s="1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</row>
    <row r="102" spans="1:8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7"/>
      <c r="AN102" s="7"/>
      <c r="AO102" s="1"/>
      <c r="AP102" s="1"/>
      <c r="AQ102" s="7"/>
      <c r="AR102" s="12"/>
      <c r="AS102" s="8"/>
      <c r="AT102" s="13"/>
      <c r="AU102" s="7"/>
      <c r="AV102" s="7"/>
      <c r="AW102" s="7"/>
      <c r="AX102" s="8"/>
      <c r="AY102" s="7"/>
      <c r="AZ102" s="33"/>
      <c r="BA102" s="8"/>
      <c r="BB102" s="102"/>
      <c r="BC102" s="33"/>
      <c r="BD102" s="1"/>
      <c r="BE102" s="100" t="s">
        <v>48</v>
      </c>
      <c r="BF102" s="8">
        <f t="shared" si="56"/>
        <v>1</v>
      </c>
      <c r="BG102" s="8">
        <f t="shared" si="56"/>
        <v>1</v>
      </c>
      <c r="BH102" s="95">
        <f t="shared" si="57"/>
        <v>0.5</v>
      </c>
      <c r="BI102" s="8">
        <f t="shared" si="58"/>
        <v>232</v>
      </c>
      <c r="BJ102" s="107">
        <f t="shared" si="58"/>
        <v>234</v>
      </c>
      <c r="BK102" s="1"/>
      <c r="BL102" s="1"/>
      <c r="BM102" s="1"/>
      <c r="BN102" s="1"/>
      <c r="BO102" s="1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</row>
    <row r="103" spans="1:8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7"/>
      <c r="AN103" s="7"/>
      <c r="AO103" s="1"/>
      <c r="AP103" s="1"/>
      <c r="AQ103" s="7"/>
      <c r="AR103" s="12"/>
      <c r="AS103" s="8"/>
      <c r="AT103" s="13"/>
      <c r="AU103" s="7"/>
      <c r="AV103" s="7"/>
      <c r="AW103" s="7"/>
      <c r="AX103" s="8"/>
      <c r="AY103" s="7"/>
      <c r="AZ103" s="33"/>
      <c r="BA103" s="8"/>
      <c r="BB103" s="102"/>
      <c r="BC103" s="33"/>
      <c r="BD103" s="1"/>
      <c r="BE103" s="100" t="s">
        <v>115</v>
      </c>
      <c r="BF103" s="8">
        <f t="shared" si="56"/>
        <v>1</v>
      </c>
      <c r="BG103" s="8">
        <f t="shared" si="56"/>
        <v>0</v>
      </c>
      <c r="BH103" s="95">
        <f t="shared" si="57"/>
        <v>1</v>
      </c>
      <c r="BI103" s="8">
        <f t="shared" si="58"/>
        <v>92</v>
      </c>
      <c r="BJ103" s="107">
        <f t="shared" si="58"/>
        <v>85</v>
      </c>
      <c r="BK103" s="1"/>
      <c r="BL103" s="1"/>
      <c r="BM103" s="1"/>
      <c r="BN103" s="1"/>
      <c r="BO103" s="1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</row>
    <row r="104" spans="1:8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7"/>
      <c r="AN104" s="7"/>
      <c r="AO104" s="1"/>
      <c r="AP104" s="1"/>
      <c r="AQ104" s="7"/>
      <c r="AR104" s="12"/>
      <c r="AS104" s="8"/>
      <c r="AT104" s="13"/>
      <c r="AU104" s="7"/>
      <c r="AV104" s="7"/>
      <c r="AW104" s="7"/>
      <c r="AX104" s="8"/>
      <c r="AY104" s="7"/>
      <c r="AZ104" s="33"/>
      <c r="BA104" s="8"/>
      <c r="BB104" s="102"/>
      <c r="BC104" s="33"/>
      <c r="BD104" s="1"/>
      <c r="BE104" s="100" t="s">
        <v>126</v>
      </c>
      <c r="BF104" s="8">
        <f t="shared" si="56"/>
        <v>1</v>
      </c>
      <c r="BG104" s="8">
        <f t="shared" si="56"/>
        <v>0</v>
      </c>
      <c r="BH104" s="95">
        <f t="shared" si="57"/>
        <v>1</v>
      </c>
      <c r="BI104" s="8">
        <f t="shared" si="58"/>
        <v>97</v>
      </c>
      <c r="BJ104" s="107">
        <f t="shared" si="58"/>
        <v>88</v>
      </c>
      <c r="BK104" s="1"/>
      <c r="BL104" s="1"/>
      <c r="BM104" s="1"/>
      <c r="BN104" s="1"/>
      <c r="BO104" s="1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</row>
    <row r="105" spans="1:8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7"/>
      <c r="AN105" s="7"/>
      <c r="AO105" s="1"/>
      <c r="AP105" s="1"/>
      <c r="AQ105" s="7"/>
      <c r="AR105" s="12"/>
      <c r="AS105" s="8"/>
      <c r="AT105" s="13"/>
      <c r="AU105" s="7"/>
      <c r="AV105" s="7"/>
      <c r="AW105" s="7"/>
      <c r="AX105" s="8"/>
      <c r="AY105" s="7"/>
      <c r="AZ105" s="33"/>
      <c r="BA105" s="8"/>
      <c r="BB105" s="102"/>
      <c r="BC105" s="33"/>
      <c r="BD105" s="1"/>
      <c r="BE105" s="100"/>
      <c r="BF105" s="8"/>
      <c r="BG105" s="8"/>
      <c r="BH105" s="8"/>
      <c r="BI105" s="8"/>
      <c r="BJ105" s="107"/>
      <c r="BK105" s="1"/>
      <c r="BL105" s="1"/>
      <c r="BM105" s="1"/>
      <c r="BN105" s="1"/>
      <c r="BO105" s="1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</row>
    <row r="106" spans="1:8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7"/>
      <c r="AN106" s="7"/>
      <c r="AO106" s="1"/>
      <c r="AP106" s="1"/>
      <c r="AQ106" s="7"/>
      <c r="AR106" s="12"/>
      <c r="AS106" s="8"/>
      <c r="AT106" s="13"/>
      <c r="AU106" s="7"/>
      <c r="AV106" s="7"/>
      <c r="AW106" s="7"/>
      <c r="AX106" s="8"/>
      <c r="AY106" s="7"/>
      <c r="AZ106" s="33"/>
      <c r="BA106" s="8"/>
      <c r="BB106" s="102"/>
      <c r="BC106" s="33"/>
      <c r="BD106" s="1"/>
      <c r="BE106" s="98" t="s">
        <v>54</v>
      </c>
      <c r="BF106" s="8">
        <f>BF64+BF85</f>
        <v>3</v>
      </c>
      <c r="BG106" s="8">
        <f>BG64+BG85</f>
        <v>1</v>
      </c>
      <c r="BH106" s="95">
        <f t="shared" ref="BH106:BH110" si="59">+BF106/(BF106+BG106)</f>
        <v>0.75</v>
      </c>
      <c r="BI106" s="8">
        <f>BI64+BI85</f>
        <v>473</v>
      </c>
      <c r="BJ106" s="107">
        <f>BJ64+BJ85</f>
        <v>429</v>
      </c>
      <c r="BK106" s="1"/>
      <c r="BL106" s="1"/>
      <c r="BM106" s="1"/>
      <c r="BN106" s="1"/>
      <c r="BO106" s="1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</row>
    <row r="107" spans="1:8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7"/>
      <c r="AN107" s="7"/>
      <c r="AO107" s="1"/>
      <c r="AP107" s="1"/>
      <c r="AQ107" s="7"/>
      <c r="AR107" s="12"/>
      <c r="AS107" s="8"/>
      <c r="AT107" s="13"/>
      <c r="AU107" s="7"/>
      <c r="AV107" s="7"/>
      <c r="AW107" s="7"/>
      <c r="AX107" s="8"/>
      <c r="AY107" s="7"/>
      <c r="AZ107" s="33"/>
      <c r="BA107" s="8"/>
      <c r="BB107" s="102"/>
      <c r="BC107" s="33"/>
      <c r="BD107" s="1"/>
      <c r="BE107" s="100" t="s">
        <v>43</v>
      </c>
      <c r="BF107" s="8"/>
      <c r="BG107" s="8"/>
      <c r="BH107" s="95"/>
      <c r="BI107" s="8"/>
      <c r="BJ107" s="107"/>
      <c r="BK107" s="1"/>
      <c r="BL107" s="1"/>
      <c r="BM107" s="1"/>
      <c r="BN107" s="1"/>
      <c r="BO107" s="1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</row>
    <row r="108" spans="1:8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7"/>
      <c r="AN108" s="7"/>
      <c r="AO108" s="1"/>
      <c r="AP108" s="1"/>
      <c r="AQ108" s="7"/>
      <c r="AR108" s="12"/>
      <c r="AS108" s="8"/>
      <c r="AT108" s="13"/>
      <c r="AU108" s="7"/>
      <c r="AV108" s="7"/>
      <c r="AW108" s="7"/>
      <c r="AX108" s="8"/>
      <c r="AY108" s="7"/>
      <c r="AZ108" s="33"/>
      <c r="BA108" s="8"/>
      <c r="BB108" s="102"/>
      <c r="BC108" s="33"/>
      <c r="BD108" s="1"/>
      <c r="BE108" s="100" t="s">
        <v>57</v>
      </c>
      <c r="BF108" s="8">
        <f t="shared" ref="BF108:BG110" si="60">BF66+BF87</f>
        <v>4</v>
      </c>
      <c r="BG108" s="8">
        <f t="shared" si="60"/>
        <v>0</v>
      </c>
      <c r="BH108" s="95">
        <f t="shared" si="59"/>
        <v>1</v>
      </c>
      <c r="BI108" s="8">
        <f t="shared" ref="BI108:BJ110" si="61">BI66+BI87</f>
        <v>399</v>
      </c>
      <c r="BJ108" s="107">
        <f t="shared" si="61"/>
        <v>331</v>
      </c>
      <c r="BK108" s="1"/>
      <c r="BL108" s="1"/>
      <c r="BM108" s="1"/>
      <c r="BN108" s="1"/>
      <c r="BO108" s="1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</row>
    <row r="109" spans="1:8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7"/>
      <c r="AN109" s="7"/>
      <c r="AO109" s="1"/>
      <c r="AP109" s="1"/>
      <c r="AQ109" s="7"/>
      <c r="AR109" s="12"/>
      <c r="AS109" s="8"/>
      <c r="AT109" s="13"/>
      <c r="AU109" s="7"/>
      <c r="AV109" s="7"/>
      <c r="AW109" s="7"/>
      <c r="AX109" s="8"/>
      <c r="AY109" s="7"/>
      <c r="AZ109" s="33"/>
      <c r="BA109" s="8"/>
      <c r="BB109" s="102"/>
      <c r="BC109" s="33"/>
      <c r="BD109" s="1"/>
      <c r="BE109" s="100" t="s">
        <v>44</v>
      </c>
      <c r="BF109" s="8">
        <f t="shared" si="60"/>
        <v>3</v>
      </c>
      <c r="BG109" s="8">
        <f t="shared" si="60"/>
        <v>2</v>
      </c>
      <c r="BH109" s="95">
        <f t="shared" si="59"/>
        <v>0.6</v>
      </c>
      <c r="BI109" s="8">
        <f t="shared" si="61"/>
        <v>513</v>
      </c>
      <c r="BJ109" s="107">
        <f t="shared" si="61"/>
        <v>469</v>
      </c>
      <c r="BK109" s="1"/>
      <c r="BL109" s="1"/>
      <c r="BM109" s="1"/>
      <c r="BN109" s="1"/>
      <c r="BO109" s="1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</row>
    <row r="110" spans="1:8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7"/>
      <c r="AN110" s="7"/>
      <c r="AO110" s="1"/>
      <c r="AP110" s="1"/>
      <c r="AQ110" s="7"/>
      <c r="AR110" s="12"/>
      <c r="AS110" s="8"/>
      <c r="AT110" s="13"/>
      <c r="AU110" s="7"/>
      <c r="AV110" s="7"/>
      <c r="AW110" s="7"/>
      <c r="AX110" s="8"/>
      <c r="AY110" s="7"/>
      <c r="AZ110" s="33"/>
      <c r="BA110" s="8"/>
      <c r="BB110" s="102"/>
      <c r="BC110" s="33"/>
      <c r="BD110" s="1"/>
      <c r="BE110" s="100" t="s">
        <v>120</v>
      </c>
      <c r="BF110" s="8">
        <f t="shared" si="60"/>
        <v>4</v>
      </c>
      <c r="BG110" s="8">
        <f t="shared" si="60"/>
        <v>1</v>
      </c>
      <c r="BH110" s="95">
        <f t="shared" si="59"/>
        <v>0.8</v>
      </c>
      <c r="BI110" s="8">
        <f t="shared" si="61"/>
        <v>510</v>
      </c>
      <c r="BJ110" s="107">
        <f t="shared" si="61"/>
        <v>460</v>
      </c>
      <c r="BK110" s="1"/>
      <c r="BL110" s="1"/>
      <c r="BM110" s="1"/>
      <c r="BN110" s="1"/>
      <c r="BO110" s="1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</row>
    <row r="111" spans="1:8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7"/>
      <c r="AO111" s="1"/>
      <c r="AP111" s="1"/>
      <c r="AQ111" s="7"/>
      <c r="AR111" s="12"/>
      <c r="AS111" s="8"/>
      <c r="AT111" s="13"/>
      <c r="AU111" s="7"/>
      <c r="AV111" s="7"/>
      <c r="AW111" s="7"/>
      <c r="AX111" s="8"/>
      <c r="AY111" s="7"/>
      <c r="AZ111" s="33"/>
      <c r="BA111" s="8"/>
      <c r="BB111" s="102"/>
      <c r="BC111" s="33"/>
      <c r="BD111" s="1"/>
      <c r="BE111" s="100"/>
      <c r="BF111" s="7"/>
      <c r="BG111" s="7"/>
      <c r="BH111" s="7"/>
      <c r="BI111" s="8"/>
      <c r="BJ111" s="107"/>
      <c r="BK111" s="1"/>
      <c r="BL111" s="1"/>
      <c r="BM111" s="1"/>
      <c r="BN111" s="1"/>
      <c r="BO111" s="1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</row>
    <row r="112" spans="1:8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7"/>
      <c r="AN112" s="7"/>
      <c r="AO112" s="1"/>
      <c r="AP112" s="1"/>
      <c r="AQ112" s="7"/>
      <c r="AR112" s="12"/>
      <c r="AS112" s="8"/>
      <c r="AT112" s="13"/>
      <c r="AU112" s="7"/>
      <c r="AV112" s="7"/>
      <c r="AW112" s="7"/>
      <c r="AX112" s="8"/>
      <c r="AY112" s="7"/>
      <c r="AZ112" s="33"/>
      <c r="BA112" s="8"/>
      <c r="BB112" s="102"/>
      <c r="BC112" s="33"/>
      <c r="BD112" s="1"/>
      <c r="BE112" s="100" t="s">
        <v>86</v>
      </c>
      <c r="BF112" s="8">
        <f t="shared" ref="BF112:BG116" si="62">BF70+BF91</f>
        <v>1</v>
      </c>
      <c r="BG112" s="8">
        <f t="shared" si="62"/>
        <v>1</v>
      </c>
      <c r="BH112" s="95">
        <f t="shared" ref="BH112:BH116" si="63">+BF112/(BF112+BG112)</f>
        <v>0.5</v>
      </c>
      <c r="BI112" s="8">
        <f t="shared" ref="BI112:BJ116" si="64">BI70+BI91</f>
        <v>236</v>
      </c>
      <c r="BJ112" s="107">
        <f t="shared" si="64"/>
        <v>201</v>
      </c>
      <c r="BK112" s="1"/>
      <c r="BL112" s="1"/>
      <c r="BM112" s="1"/>
      <c r="BN112" s="1"/>
      <c r="BO112" s="1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</row>
    <row r="113" spans="1:8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7"/>
      <c r="AO113" s="1"/>
      <c r="AP113" s="1"/>
      <c r="AQ113" s="7"/>
      <c r="AR113" s="12"/>
      <c r="AS113" s="8"/>
      <c r="AT113" s="13"/>
      <c r="AU113" s="7"/>
      <c r="AV113" s="7"/>
      <c r="AW113" s="7"/>
      <c r="AX113" s="8"/>
      <c r="AY113" s="7"/>
      <c r="AZ113" s="33"/>
      <c r="BA113" s="8"/>
      <c r="BB113" s="102"/>
      <c r="BC113" s="33"/>
      <c r="BD113" s="1"/>
      <c r="BE113" s="100" t="s">
        <v>93</v>
      </c>
      <c r="BF113" s="8">
        <f t="shared" si="62"/>
        <v>1</v>
      </c>
      <c r="BG113" s="8">
        <f t="shared" si="62"/>
        <v>1</v>
      </c>
      <c r="BH113" s="95">
        <f t="shared" si="63"/>
        <v>0.5</v>
      </c>
      <c r="BI113" s="8">
        <f t="shared" si="64"/>
        <v>224</v>
      </c>
      <c r="BJ113" s="107">
        <f t="shared" si="64"/>
        <v>200</v>
      </c>
      <c r="BK113" s="1"/>
      <c r="BL113" s="1"/>
      <c r="BM113" s="1"/>
      <c r="BN113" s="1"/>
      <c r="BO113" s="1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</row>
    <row r="114" spans="1:8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7"/>
      <c r="AN114" s="7"/>
      <c r="AO114" s="1"/>
      <c r="AP114" s="1"/>
      <c r="AQ114" s="7"/>
      <c r="AR114" s="12"/>
      <c r="AS114" s="8"/>
      <c r="AT114" s="13"/>
      <c r="AU114" s="7"/>
      <c r="AV114" s="7"/>
      <c r="AW114" s="7"/>
      <c r="AX114" s="8"/>
      <c r="AY114" s="7"/>
      <c r="AZ114" s="33"/>
      <c r="BA114" s="8"/>
      <c r="BB114" s="102"/>
      <c r="BC114" s="33"/>
      <c r="BD114" s="1"/>
      <c r="BE114" s="100" t="s">
        <v>74</v>
      </c>
      <c r="BF114" s="8">
        <f t="shared" si="62"/>
        <v>2</v>
      </c>
      <c r="BG114" s="8">
        <f t="shared" si="62"/>
        <v>0</v>
      </c>
      <c r="BH114" s="95">
        <f t="shared" si="63"/>
        <v>1</v>
      </c>
      <c r="BI114" s="8">
        <f t="shared" si="64"/>
        <v>245</v>
      </c>
      <c r="BJ114" s="107">
        <f t="shared" si="64"/>
        <v>204</v>
      </c>
      <c r="BK114" s="1"/>
      <c r="BL114" s="1"/>
      <c r="BM114" s="1"/>
      <c r="BN114" s="1"/>
      <c r="BO114" s="1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</row>
    <row r="115" spans="1:8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7"/>
      <c r="AN115" s="7"/>
      <c r="AO115" s="1"/>
      <c r="AP115" s="1"/>
      <c r="AQ115" s="7"/>
      <c r="AR115" s="12"/>
      <c r="AS115" s="8"/>
      <c r="AT115" s="13"/>
      <c r="AU115" s="7"/>
      <c r="AV115" s="7"/>
      <c r="AW115" s="7"/>
      <c r="AX115" s="8"/>
      <c r="AY115" s="7"/>
      <c r="AZ115" s="33"/>
      <c r="BA115" s="8"/>
      <c r="BB115" s="102"/>
      <c r="BC115" s="33"/>
      <c r="BD115" s="1"/>
      <c r="BE115" s="100" t="s">
        <v>112</v>
      </c>
      <c r="BF115" s="8">
        <f t="shared" si="62"/>
        <v>1</v>
      </c>
      <c r="BG115" s="8">
        <f t="shared" si="62"/>
        <v>1</v>
      </c>
      <c r="BH115" s="95">
        <f t="shared" si="63"/>
        <v>0.5</v>
      </c>
      <c r="BI115" s="8">
        <f t="shared" si="64"/>
        <v>204</v>
      </c>
      <c r="BJ115" s="107">
        <f t="shared" si="64"/>
        <v>202</v>
      </c>
      <c r="BK115" s="1"/>
      <c r="BL115" s="1"/>
      <c r="BM115" s="1"/>
      <c r="BN115" s="1"/>
      <c r="BO115" s="1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</row>
    <row r="116" spans="1:8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7"/>
      <c r="AN116" s="7"/>
      <c r="AO116" s="1"/>
      <c r="AP116" s="1"/>
      <c r="AQ116" s="7"/>
      <c r="AR116" s="12"/>
      <c r="AS116" s="8"/>
      <c r="AT116" s="13"/>
      <c r="AU116" s="7"/>
      <c r="AV116" s="7"/>
      <c r="AW116" s="7"/>
      <c r="AX116" s="8"/>
      <c r="AY116" s="7"/>
      <c r="AZ116" s="33"/>
      <c r="BA116" s="8"/>
      <c r="BB116" s="102"/>
      <c r="BC116" s="33"/>
      <c r="BD116" s="1"/>
      <c r="BE116" s="100" t="s">
        <v>117</v>
      </c>
      <c r="BF116" s="8">
        <f t="shared" si="62"/>
        <v>2</v>
      </c>
      <c r="BG116" s="8">
        <f t="shared" si="62"/>
        <v>1</v>
      </c>
      <c r="BH116" s="95">
        <f t="shared" si="63"/>
        <v>0.66666666666666663</v>
      </c>
      <c r="BI116" s="8">
        <f t="shared" si="64"/>
        <v>284</v>
      </c>
      <c r="BJ116" s="107">
        <f t="shared" si="64"/>
        <v>263</v>
      </c>
      <c r="BK116" s="1"/>
      <c r="BL116" s="1"/>
      <c r="BM116" s="1"/>
      <c r="BN116" s="1"/>
      <c r="BO116" s="1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</row>
    <row r="117" spans="1:8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7"/>
      <c r="AN117" s="7"/>
      <c r="AO117" s="1"/>
      <c r="AP117" s="1"/>
      <c r="AQ117" s="7"/>
      <c r="AR117" s="12"/>
      <c r="AS117" s="8"/>
      <c r="AT117" s="13"/>
      <c r="AU117" s="7"/>
      <c r="AV117" s="7"/>
      <c r="AW117" s="7"/>
      <c r="AX117" s="8"/>
      <c r="AY117" s="7"/>
      <c r="AZ117" s="33"/>
      <c r="BA117" s="8"/>
      <c r="BB117" s="102"/>
      <c r="BC117" s="33"/>
      <c r="BD117" s="1"/>
      <c r="BE117" s="64"/>
      <c r="BF117" s="1"/>
      <c r="BG117" s="1"/>
      <c r="BH117" s="1"/>
      <c r="BI117" s="17"/>
      <c r="BJ117" s="112"/>
      <c r="BK117" s="1"/>
      <c r="BL117" s="1"/>
      <c r="BM117" s="1"/>
      <c r="BN117" s="1"/>
      <c r="BO117" s="1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</row>
    <row r="118" spans="1:8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7"/>
      <c r="AN118" s="7"/>
      <c r="AO118" s="1"/>
      <c r="AP118" s="1"/>
      <c r="AQ118" s="7"/>
      <c r="AR118" s="12"/>
      <c r="AS118" s="8"/>
      <c r="AT118" s="13"/>
      <c r="AU118" s="7"/>
      <c r="AV118" s="7"/>
      <c r="AW118" s="7"/>
      <c r="AX118" s="8"/>
      <c r="AY118" s="7"/>
      <c r="AZ118" s="33"/>
      <c r="BA118" s="8"/>
      <c r="BB118" s="102"/>
      <c r="BC118" s="33"/>
      <c r="BD118" s="1"/>
      <c r="BE118" s="64"/>
      <c r="BF118" s="16">
        <f>SUM(BF101:BF116)</f>
        <v>24</v>
      </c>
      <c r="BG118" s="16">
        <f>SUM(BG101:BG116)</f>
        <v>12</v>
      </c>
      <c r="BH118" s="66">
        <f>+BF118/(BF118+BG118)</f>
        <v>0.66666666666666663</v>
      </c>
      <c r="BI118" s="119">
        <f>SUM(BI101:BI116)</f>
        <v>3807</v>
      </c>
      <c r="BJ118" s="120">
        <f>SUM(BJ101:BJ116)</f>
        <v>3497</v>
      </c>
      <c r="BK118" s="1"/>
      <c r="BL118" s="1"/>
      <c r="BM118" s="1"/>
      <c r="BN118" s="1"/>
      <c r="BO118" s="1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</row>
    <row r="119" spans="1:82" ht="15" thickBo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7"/>
      <c r="AN119" s="7"/>
      <c r="AO119" s="1"/>
      <c r="AP119" s="1"/>
      <c r="AQ119" s="7"/>
      <c r="AR119" s="12"/>
      <c r="AS119" s="8"/>
      <c r="AT119" s="13"/>
      <c r="AU119" s="7"/>
      <c r="AV119" s="7"/>
      <c r="AW119" s="7"/>
      <c r="AX119" s="8"/>
      <c r="AY119" s="7"/>
      <c r="AZ119" s="33"/>
      <c r="BA119" s="8"/>
      <c r="BB119" s="102"/>
      <c r="BC119" s="33"/>
      <c r="BD119" s="1"/>
      <c r="BE119" s="68"/>
      <c r="BF119" s="69"/>
      <c r="BG119" s="69"/>
      <c r="BH119" s="70">
        <f>+BH77+BH98</f>
        <v>36</v>
      </c>
      <c r="BI119" s="71">
        <f>+BI118/BH119</f>
        <v>105.75</v>
      </c>
      <c r="BJ119" s="72">
        <f>+BJ118/BH119</f>
        <v>97.138888888888886</v>
      </c>
      <c r="BK119" s="1"/>
      <c r="BL119" s="1"/>
      <c r="BM119" s="1"/>
      <c r="BN119" s="1"/>
      <c r="BO119" s="1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</row>
    <row r="120" spans="1:82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7"/>
      <c r="AN120" s="7"/>
      <c r="AO120" s="1"/>
      <c r="AP120" s="1"/>
      <c r="AQ120" s="7"/>
      <c r="AR120" s="12"/>
      <c r="AS120" s="8"/>
      <c r="AT120" s="13"/>
      <c r="AU120" s="7"/>
      <c r="AV120" s="7"/>
      <c r="AW120" s="7"/>
      <c r="AX120" s="8"/>
      <c r="AY120" s="7"/>
      <c r="AZ120" s="33"/>
      <c r="BA120" s="8"/>
      <c r="BB120" s="102"/>
      <c r="BC120" s="33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</row>
    <row r="121" spans="1:82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7"/>
      <c r="AN121" s="7"/>
      <c r="AO121" s="1"/>
      <c r="AP121" s="1"/>
      <c r="AQ121" s="7"/>
      <c r="AR121" s="12"/>
      <c r="AS121" s="8"/>
      <c r="AT121" s="13"/>
      <c r="AU121" s="7"/>
      <c r="AV121" s="7"/>
      <c r="AW121" s="7"/>
      <c r="AX121" s="8"/>
      <c r="AY121" s="7"/>
      <c r="AZ121" s="33"/>
      <c r="BA121" s="8"/>
      <c r="BB121" s="102"/>
      <c r="BC121" s="33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</row>
    <row r="122" spans="1:82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7"/>
      <c r="AN122" s="7"/>
      <c r="AO122" s="1"/>
      <c r="AP122" s="1"/>
      <c r="AQ122" s="7"/>
      <c r="AR122" s="12"/>
      <c r="AS122" s="8"/>
      <c r="AT122" s="13"/>
      <c r="AU122" s="7"/>
      <c r="AV122" s="7"/>
      <c r="AW122" s="7"/>
      <c r="AX122" s="8"/>
      <c r="AY122" s="7"/>
      <c r="AZ122" s="33"/>
      <c r="BA122" s="8"/>
      <c r="BB122" s="102"/>
      <c r="BC122" s="33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</row>
    <row r="123" spans="1:82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7"/>
      <c r="AN123" s="7"/>
      <c r="AO123" s="1"/>
      <c r="AP123" s="1"/>
      <c r="AQ123" s="7"/>
      <c r="AR123" s="12"/>
      <c r="AS123" s="8"/>
      <c r="AT123" s="13"/>
      <c r="AU123" s="7"/>
      <c r="AV123" s="7"/>
      <c r="AW123" s="7"/>
      <c r="AX123" s="8"/>
      <c r="AY123" s="7"/>
      <c r="AZ123" s="33"/>
      <c r="BA123" s="8"/>
      <c r="BB123" s="102"/>
      <c r="BC123" s="33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</row>
    <row r="124" spans="1:82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7"/>
      <c r="AN124" s="7"/>
      <c r="AO124" s="1"/>
      <c r="AP124" s="1"/>
      <c r="AQ124" s="7"/>
      <c r="AR124" s="12"/>
      <c r="AS124" s="8"/>
      <c r="AT124" s="13"/>
      <c r="AU124" s="7"/>
      <c r="AV124" s="7"/>
      <c r="AW124" s="7"/>
      <c r="AX124" s="8"/>
      <c r="AY124" s="7"/>
      <c r="AZ124" s="33"/>
      <c r="BA124" s="8"/>
      <c r="BB124" s="102"/>
      <c r="BC124" s="33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</row>
    <row r="125" spans="1:82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7"/>
      <c r="AN125" s="7"/>
      <c r="AO125" s="1"/>
      <c r="AP125" s="1"/>
      <c r="AQ125" s="7"/>
      <c r="AR125" s="12"/>
      <c r="AS125" s="8"/>
      <c r="AT125" s="13"/>
      <c r="AU125" s="7"/>
      <c r="AV125" s="7"/>
      <c r="AW125" s="7"/>
      <c r="AX125" s="8"/>
      <c r="AY125" s="7"/>
      <c r="AZ125" s="33"/>
      <c r="BA125" s="8"/>
      <c r="BB125" s="102"/>
      <c r="BC125" s="33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</row>
    <row r="126" spans="1:82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7"/>
      <c r="AN126" s="7"/>
      <c r="AO126" s="1"/>
      <c r="AP126" s="1"/>
      <c r="AQ126" s="7"/>
      <c r="AR126" s="12"/>
      <c r="AS126" s="8"/>
      <c r="AT126" s="13"/>
      <c r="AU126" s="7"/>
      <c r="AV126" s="7"/>
      <c r="AW126" s="7"/>
      <c r="AX126" s="8"/>
      <c r="AY126" s="7"/>
      <c r="AZ126" s="33"/>
      <c r="BA126" s="8"/>
      <c r="BB126" s="102"/>
      <c r="BC126" s="33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</row>
    <row r="127" spans="1:82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7"/>
      <c r="AN127" s="7"/>
      <c r="AO127" s="1"/>
      <c r="AP127" s="1"/>
      <c r="AQ127" s="7"/>
      <c r="AR127" s="12"/>
      <c r="AS127" s="8"/>
      <c r="AT127" s="13"/>
      <c r="AU127" s="7"/>
      <c r="AV127" s="7"/>
      <c r="AW127" s="7"/>
      <c r="AX127" s="8"/>
      <c r="AY127" s="7"/>
      <c r="AZ127" s="33"/>
      <c r="BA127" s="8"/>
      <c r="BB127" s="102"/>
      <c r="BC127" s="33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</row>
    <row r="128" spans="1:82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7"/>
      <c r="AN128" s="7"/>
      <c r="AO128" s="1"/>
      <c r="AP128" s="1"/>
      <c r="AQ128" s="7"/>
      <c r="AR128" s="12"/>
      <c r="AS128" s="8"/>
      <c r="AT128" s="13"/>
      <c r="AU128" s="7"/>
      <c r="AV128" s="7"/>
      <c r="AW128" s="7"/>
      <c r="AX128" s="8"/>
      <c r="AY128" s="7"/>
      <c r="AZ128" s="33"/>
      <c r="BA128" s="19"/>
      <c r="BB128" s="76"/>
      <c r="BC128" s="33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</row>
    <row r="129" spans="1:82" x14ac:dyDescent="0.3">
      <c r="A129" s="39"/>
      <c r="B129" s="1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58"/>
      <c r="AX129" s="58"/>
      <c r="AY129" s="58"/>
      <c r="AZ129" s="77"/>
      <c r="BA129" s="77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39"/>
      <c r="CA129" s="39"/>
      <c r="CB129" s="39"/>
      <c r="CC129" s="39"/>
      <c r="CD129" s="39"/>
    </row>
    <row r="130" spans="1:82" ht="17.399999999999999" x14ac:dyDescent="0.3">
      <c r="A130" s="2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42"/>
      <c r="BA130" s="42"/>
      <c r="BB130" s="39"/>
      <c r="BC130" s="39"/>
      <c r="BD130" s="39"/>
      <c r="BE130" s="24" t="s">
        <v>194</v>
      </c>
      <c r="BF130" s="39"/>
      <c r="BG130" s="39"/>
      <c r="BH130" s="24"/>
      <c r="BI130" s="1"/>
      <c r="BJ130" s="1"/>
      <c r="BK130" s="1"/>
      <c r="BL130" s="1"/>
      <c r="BM130" s="1"/>
      <c r="BN130" s="1"/>
      <c r="BO130" s="1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</row>
    <row r="131" spans="1:82" ht="15" thickBot="1" x14ac:dyDescent="0.3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42"/>
      <c r="BA131" s="42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</row>
    <row r="132" spans="1:82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42"/>
      <c r="BA132" s="42"/>
      <c r="BB132" s="39"/>
      <c r="BC132" s="39"/>
      <c r="BD132" s="39"/>
      <c r="BE132" s="60" t="s">
        <v>149</v>
      </c>
      <c r="BF132" s="61" t="s">
        <v>150</v>
      </c>
      <c r="BG132" s="61" t="s">
        <v>151</v>
      </c>
      <c r="BH132" s="61" t="s">
        <v>152</v>
      </c>
      <c r="BI132" s="61" t="s">
        <v>153</v>
      </c>
      <c r="BJ132" s="62" t="s">
        <v>154</v>
      </c>
      <c r="BK132" s="63"/>
      <c r="BL132" s="60" t="s">
        <v>155</v>
      </c>
      <c r="BM132" s="61" t="s">
        <v>150</v>
      </c>
      <c r="BN132" s="61" t="s">
        <v>151</v>
      </c>
      <c r="BO132" s="61" t="s">
        <v>152</v>
      </c>
      <c r="BP132" s="61" t="s">
        <v>153</v>
      </c>
      <c r="BQ132" s="62" t="s">
        <v>154</v>
      </c>
      <c r="BR132" s="16"/>
      <c r="BS132" s="60" t="s">
        <v>156</v>
      </c>
      <c r="BT132" s="61" t="s">
        <v>150</v>
      </c>
      <c r="BU132" s="61" t="s">
        <v>151</v>
      </c>
      <c r="BV132" s="61" t="s">
        <v>152</v>
      </c>
      <c r="BW132" s="61" t="s">
        <v>153</v>
      </c>
      <c r="BX132" s="62" t="s">
        <v>154</v>
      </c>
      <c r="BY132" s="39"/>
      <c r="BZ132" s="39"/>
      <c r="CA132" s="39"/>
    </row>
    <row r="133" spans="1:82" x14ac:dyDescent="0.3">
      <c r="A133" s="8"/>
      <c r="B133" s="7"/>
      <c r="C133" s="7"/>
      <c r="D133" s="15"/>
      <c r="E133" s="1"/>
      <c r="F133" s="1"/>
      <c r="G133" s="128"/>
      <c r="H133" s="1"/>
      <c r="I133" s="1"/>
      <c r="J133" s="10"/>
      <c r="K133" s="1"/>
      <c r="L133" s="1"/>
      <c r="M133" s="16"/>
      <c r="N133" s="1"/>
      <c r="O133" s="1"/>
      <c r="P133" s="1"/>
      <c r="Q133" s="10"/>
      <c r="R133" s="1"/>
      <c r="S133" s="1"/>
      <c r="T133" s="1"/>
      <c r="U133" s="1"/>
      <c r="V133" s="128"/>
      <c r="W133" s="1"/>
      <c r="X133" s="1"/>
      <c r="Y133" s="128"/>
      <c r="Z133" s="1"/>
      <c r="AA133" s="1"/>
      <c r="AB133" s="11"/>
      <c r="AC133" s="1"/>
      <c r="AD133" s="1"/>
      <c r="AE133" s="1"/>
      <c r="AF133" s="128"/>
      <c r="AG133" s="1"/>
      <c r="AH133" s="1"/>
      <c r="AI133" s="1"/>
      <c r="AJ133" s="128"/>
      <c r="AK133" s="10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42"/>
      <c r="BA133" s="42"/>
      <c r="BB133" s="39"/>
      <c r="BC133" s="39"/>
      <c r="BD133" s="39"/>
      <c r="BE133" s="98" t="s">
        <v>86</v>
      </c>
      <c r="BF133" s="8">
        <f>+BF70</f>
        <v>1</v>
      </c>
      <c r="BG133" s="8">
        <f>+BG70</f>
        <v>0</v>
      </c>
      <c r="BH133" s="95">
        <f>+BF133/(BF133+BG133)</f>
        <v>1</v>
      </c>
      <c r="BI133" s="8">
        <f t="shared" ref="BI133:BJ133" si="65">+BI70</f>
        <v>124</v>
      </c>
      <c r="BJ133" s="107">
        <f t="shared" si="65"/>
        <v>86</v>
      </c>
      <c r="BK133" s="23"/>
      <c r="BL133" s="98" t="s">
        <v>86</v>
      </c>
      <c r="BM133" s="8">
        <f>+BF91</f>
        <v>0</v>
      </c>
      <c r="BN133" s="8">
        <f>+BG91</f>
        <v>1</v>
      </c>
      <c r="BO133" s="95">
        <f t="shared" ref="BO133:BO147" si="66">+BM133/(BM133+BN133)</f>
        <v>0</v>
      </c>
      <c r="BP133" s="8">
        <f>+BI91</f>
        <v>112</v>
      </c>
      <c r="BQ133" s="107">
        <f>+BJ91</f>
        <v>115</v>
      </c>
      <c r="BR133" s="99"/>
      <c r="BS133" s="98" t="s">
        <v>86</v>
      </c>
      <c r="BT133" s="8">
        <f>+BF133+BM133</f>
        <v>1</v>
      </c>
      <c r="BU133" s="8">
        <f t="shared" ref="BU133:BU146" si="67">+BG133+BN133</f>
        <v>1</v>
      </c>
      <c r="BV133" s="95">
        <f t="shared" ref="BV133:BV147" si="68">+BT133/(BT133+BU133)</f>
        <v>0.5</v>
      </c>
      <c r="BW133" s="8">
        <f>+BI133+BP133</f>
        <v>236</v>
      </c>
      <c r="BX133" s="107">
        <f t="shared" ref="BX133:BX146" si="69">+BJ133+BQ133</f>
        <v>201</v>
      </c>
      <c r="BY133" s="39"/>
      <c r="BZ133" s="39"/>
      <c r="CA133" s="39"/>
    </row>
    <row r="134" spans="1:82" x14ac:dyDescent="0.3">
      <c r="A134" s="8"/>
      <c r="B134" s="38"/>
      <c r="C134" s="38"/>
      <c r="D134" s="38"/>
      <c r="E134" s="28"/>
      <c r="F134" s="28"/>
      <c r="G134" s="129"/>
      <c r="H134" s="28"/>
      <c r="I134" s="28"/>
      <c r="J134" s="130"/>
      <c r="K134" s="1"/>
      <c r="L134" s="1"/>
      <c r="M134" s="16"/>
      <c r="N134" s="1"/>
      <c r="O134" s="28"/>
      <c r="P134" s="28"/>
      <c r="Q134" s="130"/>
      <c r="R134" s="1"/>
      <c r="S134" s="28"/>
      <c r="T134" s="28"/>
      <c r="U134" s="28"/>
      <c r="V134" s="129"/>
      <c r="W134" s="1"/>
      <c r="X134" s="28"/>
      <c r="Y134" s="129"/>
      <c r="Z134" s="1"/>
      <c r="AA134" s="28"/>
      <c r="AB134" s="131"/>
      <c r="AC134" s="1"/>
      <c r="AD134" s="28"/>
      <c r="AE134" s="28"/>
      <c r="AF134" s="129"/>
      <c r="AG134" s="28"/>
      <c r="AH134" s="1"/>
      <c r="AI134" s="28"/>
      <c r="AJ134" s="129"/>
      <c r="AK134" s="130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100" t="s">
        <v>54</v>
      </c>
      <c r="BF134" s="8">
        <f>+BF10+BF64</f>
        <v>2</v>
      </c>
      <c r="BG134" s="8">
        <f>+BG10+BG64</f>
        <v>0</v>
      </c>
      <c r="BH134" s="95">
        <f t="shared" ref="BH134:BH147" si="70">+BF134/(BF134+BG134)</f>
        <v>1</v>
      </c>
      <c r="BI134" s="8">
        <f>+BI10+BI64</f>
        <v>239</v>
      </c>
      <c r="BJ134" s="107">
        <f>+BJ10+BJ64</f>
        <v>194</v>
      </c>
      <c r="BK134" s="7"/>
      <c r="BL134" s="100" t="s">
        <v>54</v>
      </c>
      <c r="BM134" s="8">
        <f>+BF25+BF85</f>
        <v>1</v>
      </c>
      <c r="BN134" s="8">
        <f>+BG25+BG85</f>
        <v>1</v>
      </c>
      <c r="BO134" s="95">
        <f t="shared" si="66"/>
        <v>0.5</v>
      </c>
      <c r="BP134" s="8">
        <f>+BI25+BI85</f>
        <v>234</v>
      </c>
      <c r="BQ134" s="107">
        <f>+BJ25+BJ85</f>
        <v>235</v>
      </c>
      <c r="BR134" s="99"/>
      <c r="BS134" s="100" t="s">
        <v>54</v>
      </c>
      <c r="BT134" s="8">
        <f t="shared" ref="BT134:BT146" si="71">+BF134+BM134</f>
        <v>3</v>
      </c>
      <c r="BU134" s="8">
        <f t="shared" si="67"/>
        <v>1</v>
      </c>
      <c r="BV134" s="95">
        <f t="shared" si="68"/>
        <v>0.75</v>
      </c>
      <c r="BW134" s="8">
        <f t="shared" ref="BW134:BW146" si="72">+BI134+BP134</f>
        <v>473</v>
      </c>
      <c r="BX134" s="107">
        <f t="shared" si="69"/>
        <v>429</v>
      </c>
      <c r="BY134" s="39"/>
      <c r="BZ134" s="39"/>
      <c r="CA134" s="39"/>
    </row>
    <row r="135" spans="1:82" x14ac:dyDescent="0.3">
      <c r="A135" s="8"/>
      <c r="B135" s="7"/>
      <c r="C135" s="7"/>
      <c r="D135" s="15"/>
      <c r="E135" s="1"/>
      <c r="F135" s="1"/>
      <c r="G135" s="128"/>
      <c r="H135" s="1"/>
      <c r="I135" s="1"/>
      <c r="J135" s="10"/>
      <c r="K135" s="1"/>
      <c r="L135" s="1"/>
      <c r="M135" s="16"/>
      <c r="N135" s="1"/>
      <c r="O135" s="1"/>
      <c r="P135" s="1"/>
      <c r="Q135" s="10"/>
      <c r="R135" s="1"/>
      <c r="S135" s="1"/>
      <c r="T135" s="1"/>
      <c r="U135" s="1"/>
      <c r="V135" s="128"/>
      <c r="W135" s="1"/>
      <c r="X135" s="1"/>
      <c r="Y135" s="128"/>
      <c r="Z135" s="1"/>
      <c r="AA135" s="1"/>
      <c r="AB135" s="11"/>
      <c r="AC135" s="1"/>
      <c r="AD135" s="1"/>
      <c r="AE135" s="1"/>
      <c r="AF135" s="128"/>
      <c r="AG135" s="1"/>
      <c r="AH135" s="1"/>
      <c r="AI135" s="1"/>
      <c r="AJ135" s="128"/>
      <c r="AK135" s="10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100" t="s">
        <v>93</v>
      </c>
      <c r="BF135" s="8">
        <f>+BF71</f>
        <v>1</v>
      </c>
      <c r="BG135" s="8">
        <f>+BG71</f>
        <v>0</v>
      </c>
      <c r="BH135" s="95">
        <f t="shared" si="70"/>
        <v>1</v>
      </c>
      <c r="BI135" s="8">
        <f t="shared" ref="BI135:BJ135" si="73">+BI71</f>
        <v>125</v>
      </c>
      <c r="BJ135" s="107">
        <f t="shared" si="73"/>
        <v>93</v>
      </c>
      <c r="BK135" s="7"/>
      <c r="BL135" s="100" t="s">
        <v>93</v>
      </c>
      <c r="BM135" s="8">
        <f>+BF92</f>
        <v>0</v>
      </c>
      <c r="BN135" s="8">
        <f>+BG92</f>
        <v>1</v>
      </c>
      <c r="BO135" s="95">
        <f t="shared" si="66"/>
        <v>0</v>
      </c>
      <c r="BP135" s="8">
        <f>+BI92</f>
        <v>99</v>
      </c>
      <c r="BQ135" s="107">
        <f>+BJ92</f>
        <v>107</v>
      </c>
      <c r="BR135" s="99"/>
      <c r="BS135" s="100" t="s">
        <v>93</v>
      </c>
      <c r="BT135" s="8">
        <f t="shared" si="71"/>
        <v>1</v>
      </c>
      <c r="BU135" s="8">
        <f t="shared" si="67"/>
        <v>1</v>
      </c>
      <c r="BV135" s="95">
        <f t="shared" si="68"/>
        <v>0.5</v>
      </c>
      <c r="BW135" s="8">
        <f t="shared" si="72"/>
        <v>224</v>
      </c>
      <c r="BX135" s="107">
        <f t="shared" si="69"/>
        <v>200</v>
      </c>
      <c r="BY135" s="39"/>
      <c r="BZ135" s="39"/>
      <c r="CA135" s="39"/>
    </row>
    <row r="136" spans="1:82" x14ac:dyDescent="0.3">
      <c r="A136" s="8"/>
      <c r="B136" s="7"/>
      <c r="C136" s="7"/>
      <c r="D136" s="15"/>
      <c r="E136" s="1"/>
      <c r="F136" s="1"/>
      <c r="G136" s="128"/>
      <c r="H136" s="1"/>
      <c r="I136" s="1"/>
      <c r="J136" s="10"/>
      <c r="K136" s="1"/>
      <c r="L136" s="6"/>
      <c r="M136" s="16"/>
      <c r="N136" s="1"/>
      <c r="O136" s="1"/>
      <c r="P136" s="1"/>
      <c r="Q136" s="10"/>
      <c r="R136" s="1"/>
      <c r="S136" s="1"/>
      <c r="T136" s="1"/>
      <c r="U136" s="1"/>
      <c r="V136" s="128"/>
      <c r="W136" s="1"/>
      <c r="X136" s="1"/>
      <c r="Y136" s="128"/>
      <c r="Z136" s="1"/>
      <c r="AA136" s="1"/>
      <c r="AB136" s="11"/>
      <c r="AC136" s="1"/>
      <c r="AD136" s="1"/>
      <c r="AE136" s="1"/>
      <c r="AF136" s="128"/>
      <c r="AG136" s="1"/>
      <c r="AH136" s="1"/>
      <c r="AI136" s="1"/>
      <c r="AJ136" s="128"/>
      <c r="AK136" s="10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100" t="s">
        <v>81</v>
      </c>
      <c r="BF136" s="8">
        <f>+BF5</f>
        <v>0</v>
      </c>
      <c r="BG136" s="8">
        <f>+BG5</f>
        <v>0</v>
      </c>
      <c r="BH136" s="95" t="e">
        <f t="shared" si="70"/>
        <v>#DIV/0!</v>
      </c>
      <c r="BI136" s="8">
        <f>+BI5</f>
        <v>0</v>
      </c>
      <c r="BJ136" s="107">
        <f>+BJ5</f>
        <v>0</v>
      </c>
      <c r="BK136" s="7"/>
      <c r="BL136" s="100" t="s">
        <v>81</v>
      </c>
      <c r="BM136" s="8">
        <f>+BF19</f>
        <v>0</v>
      </c>
      <c r="BN136" s="8">
        <f>+BG19</f>
        <v>0</v>
      </c>
      <c r="BO136" s="95" t="e">
        <f t="shared" si="66"/>
        <v>#DIV/0!</v>
      </c>
      <c r="BP136" s="8">
        <f>+BI19</f>
        <v>0</v>
      </c>
      <c r="BQ136" s="107">
        <f>+BJ19</f>
        <v>0</v>
      </c>
      <c r="BR136" s="99"/>
      <c r="BS136" s="100" t="s">
        <v>81</v>
      </c>
      <c r="BT136" s="8">
        <f t="shared" si="71"/>
        <v>0</v>
      </c>
      <c r="BU136" s="8">
        <f t="shared" si="67"/>
        <v>0</v>
      </c>
      <c r="BV136" s="95" t="e">
        <f t="shared" si="68"/>
        <v>#DIV/0!</v>
      </c>
      <c r="BW136" s="8">
        <f t="shared" si="72"/>
        <v>0</v>
      </c>
      <c r="BX136" s="107">
        <f t="shared" si="69"/>
        <v>0</v>
      </c>
      <c r="BY136" s="39"/>
      <c r="BZ136" s="39"/>
      <c r="CA136" s="39"/>
    </row>
    <row r="137" spans="1:82" x14ac:dyDescent="0.3">
      <c r="A137" s="8"/>
      <c r="B137" s="7"/>
      <c r="C137" s="7"/>
      <c r="D137" s="15"/>
      <c r="E137" s="1"/>
      <c r="F137" s="9"/>
      <c r="G137" s="128"/>
      <c r="H137" s="1"/>
      <c r="I137" s="9"/>
      <c r="J137" s="10"/>
      <c r="K137" s="1"/>
      <c r="L137" s="1"/>
      <c r="M137" s="1"/>
      <c r="N137" s="1"/>
      <c r="O137" s="1"/>
      <c r="P137" s="1"/>
      <c r="Q137" s="10"/>
      <c r="R137" s="1"/>
      <c r="S137" s="1"/>
      <c r="T137" s="1"/>
      <c r="U137" s="1"/>
      <c r="V137" s="128"/>
      <c r="W137" s="1"/>
      <c r="X137" s="1"/>
      <c r="Y137" s="128"/>
      <c r="Z137" s="1"/>
      <c r="AA137" s="1"/>
      <c r="AB137" s="11"/>
      <c r="AC137" s="1"/>
      <c r="AD137" s="1"/>
      <c r="AE137" s="1"/>
      <c r="AF137" s="128"/>
      <c r="AG137" s="1"/>
      <c r="AH137" s="1"/>
      <c r="AI137" s="1"/>
      <c r="AJ137" s="128"/>
      <c r="AK137" s="10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100" t="s">
        <v>74</v>
      </c>
      <c r="BF137" s="8">
        <f>+BF6+BF72</f>
        <v>1</v>
      </c>
      <c r="BG137" s="8">
        <f>+BG6+BG72</f>
        <v>0</v>
      </c>
      <c r="BH137" s="95">
        <f t="shared" si="70"/>
        <v>1</v>
      </c>
      <c r="BI137" s="8">
        <f>+BI6+BI72</f>
        <v>113</v>
      </c>
      <c r="BJ137" s="107">
        <f>+BJ6+BJ72</f>
        <v>96</v>
      </c>
      <c r="BK137" s="7"/>
      <c r="BL137" s="100" t="s">
        <v>74</v>
      </c>
      <c r="BM137" s="8">
        <f>+BF21+BF93</f>
        <v>1</v>
      </c>
      <c r="BN137" s="8">
        <f>+BG21+BG93</f>
        <v>0</v>
      </c>
      <c r="BO137" s="95">
        <f t="shared" si="66"/>
        <v>1</v>
      </c>
      <c r="BP137" s="8">
        <f>+BI21+BI93</f>
        <v>132</v>
      </c>
      <c r="BQ137" s="107">
        <f>+BJ21+BJ93</f>
        <v>108</v>
      </c>
      <c r="BR137" s="99"/>
      <c r="BS137" s="100" t="s">
        <v>74</v>
      </c>
      <c r="BT137" s="8">
        <f t="shared" si="71"/>
        <v>2</v>
      </c>
      <c r="BU137" s="8">
        <f t="shared" si="67"/>
        <v>0</v>
      </c>
      <c r="BV137" s="95">
        <f t="shared" si="68"/>
        <v>1</v>
      </c>
      <c r="BW137" s="8">
        <f t="shared" si="72"/>
        <v>245</v>
      </c>
      <c r="BX137" s="107">
        <f t="shared" si="69"/>
        <v>204</v>
      </c>
      <c r="BY137" s="39"/>
      <c r="BZ137" s="39"/>
      <c r="CA137" s="39"/>
    </row>
    <row r="138" spans="1:82" x14ac:dyDescent="0.3">
      <c r="A138" s="8"/>
      <c r="B138" s="38"/>
      <c r="C138" s="38"/>
      <c r="D138" s="38"/>
      <c r="E138" s="28"/>
      <c r="F138" s="132"/>
      <c r="G138" s="129"/>
      <c r="H138" s="28"/>
      <c r="I138" s="132"/>
      <c r="J138" s="130"/>
      <c r="K138" s="1"/>
      <c r="L138" s="28"/>
      <c r="M138" s="28"/>
      <c r="N138" s="1"/>
      <c r="O138" s="28"/>
      <c r="P138" s="28"/>
      <c r="Q138" s="130"/>
      <c r="R138" s="1"/>
      <c r="S138" s="28"/>
      <c r="T138" s="28"/>
      <c r="U138" s="28"/>
      <c r="V138" s="129"/>
      <c r="W138" s="1"/>
      <c r="X138" s="28"/>
      <c r="Y138" s="129"/>
      <c r="Z138" s="1"/>
      <c r="AA138" s="28"/>
      <c r="AB138" s="131"/>
      <c r="AC138" s="1"/>
      <c r="AD138" s="28"/>
      <c r="AE138" s="28"/>
      <c r="AF138" s="129"/>
      <c r="AG138" s="28"/>
      <c r="AH138" s="1"/>
      <c r="AI138" s="132"/>
      <c r="AJ138" s="129"/>
      <c r="AK138" s="130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98" t="s">
        <v>57</v>
      </c>
      <c r="BF138" s="8">
        <f>+BF12+BF66</f>
        <v>2</v>
      </c>
      <c r="BG138" s="8">
        <f>+BG12+BG66</f>
        <v>0</v>
      </c>
      <c r="BH138" s="95">
        <f t="shared" si="70"/>
        <v>1</v>
      </c>
      <c r="BI138" s="8">
        <f>+BI12+BI66</f>
        <v>204</v>
      </c>
      <c r="BJ138" s="107">
        <f>+BJ12+BJ66</f>
        <v>170</v>
      </c>
      <c r="BK138" s="15"/>
      <c r="BL138" s="98" t="s">
        <v>57</v>
      </c>
      <c r="BM138" s="8">
        <f>+BF27+BF87</f>
        <v>2</v>
      </c>
      <c r="BN138" s="8">
        <f>+BG27+BG87</f>
        <v>0</v>
      </c>
      <c r="BO138" s="95">
        <f t="shared" si="66"/>
        <v>1</v>
      </c>
      <c r="BP138" s="8">
        <f>+BI27+BI87</f>
        <v>195</v>
      </c>
      <c r="BQ138" s="107">
        <f>+BJ27+BJ87</f>
        <v>161</v>
      </c>
      <c r="BR138" s="101"/>
      <c r="BS138" s="98" t="s">
        <v>57</v>
      </c>
      <c r="BT138" s="8">
        <f t="shared" si="71"/>
        <v>4</v>
      </c>
      <c r="BU138" s="8">
        <f t="shared" si="67"/>
        <v>0</v>
      </c>
      <c r="BV138" s="95">
        <f t="shared" si="68"/>
        <v>1</v>
      </c>
      <c r="BW138" s="8">
        <f t="shared" si="72"/>
        <v>399</v>
      </c>
      <c r="BX138" s="107">
        <f t="shared" si="69"/>
        <v>331</v>
      </c>
      <c r="BY138" s="39"/>
      <c r="BZ138" s="39"/>
      <c r="CA138" s="39"/>
    </row>
    <row r="139" spans="1:82" x14ac:dyDescent="0.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100" t="s">
        <v>44</v>
      </c>
      <c r="BF139" s="8">
        <f>+BF13+BF67</f>
        <v>2</v>
      </c>
      <c r="BG139" s="8">
        <f>+BG13+BG67</f>
        <v>0</v>
      </c>
      <c r="BH139" s="95">
        <f t="shared" si="70"/>
        <v>1</v>
      </c>
      <c r="BI139" s="8">
        <f>+BI13+BI67</f>
        <v>234</v>
      </c>
      <c r="BJ139" s="107">
        <f>+BJ13+BJ67</f>
        <v>178</v>
      </c>
      <c r="BK139" s="7"/>
      <c r="BL139" s="100" t="s">
        <v>44</v>
      </c>
      <c r="BM139" s="8">
        <f>+BF28+BF88</f>
        <v>1</v>
      </c>
      <c r="BN139" s="8">
        <f>+BG28+BG88</f>
        <v>2</v>
      </c>
      <c r="BO139" s="95">
        <f t="shared" si="66"/>
        <v>0.33333333333333331</v>
      </c>
      <c r="BP139" s="8">
        <f>+BI28+BI88</f>
        <v>279</v>
      </c>
      <c r="BQ139" s="107">
        <f>+BJ28+BJ88</f>
        <v>291</v>
      </c>
      <c r="BR139" s="99"/>
      <c r="BS139" s="100" t="s">
        <v>44</v>
      </c>
      <c r="BT139" s="8">
        <f t="shared" si="71"/>
        <v>3</v>
      </c>
      <c r="BU139" s="8">
        <f t="shared" si="67"/>
        <v>2</v>
      </c>
      <c r="BV139" s="95">
        <f t="shared" si="68"/>
        <v>0.6</v>
      </c>
      <c r="BW139" s="8">
        <f t="shared" si="72"/>
        <v>513</v>
      </c>
      <c r="BX139" s="107">
        <f t="shared" si="69"/>
        <v>469</v>
      </c>
      <c r="BY139" s="39"/>
      <c r="BZ139" s="39"/>
      <c r="CA139" s="39"/>
    </row>
    <row r="140" spans="1:82" x14ac:dyDescent="0.3">
      <c r="A140" s="8"/>
      <c r="B140" s="7"/>
      <c r="C140" s="7"/>
      <c r="D140" s="15"/>
      <c r="E140" s="1"/>
      <c r="F140" s="9"/>
      <c r="G140" s="128"/>
      <c r="H140" s="1"/>
      <c r="I140" s="1"/>
      <c r="J140" s="10"/>
      <c r="K140" s="1"/>
      <c r="L140" s="1"/>
      <c r="M140" s="1"/>
      <c r="N140" s="1"/>
      <c r="O140" s="1"/>
      <c r="P140" s="1"/>
      <c r="Q140" s="10"/>
      <c r="R140" s="1"/>
      <c r="S140" s="1"/>
      <c r="T140" s="1"/>
      <c r="U140" s="1"/>
      <c r="V140" s="128"/>
      <c r="W140" s="1"/>
      <c r="X140" s="1"/>
      <c r="Y140" s="128"/>
      <c r="Z140" s="1"/>
      <c r="AA140" s="1"/>
      <c r="AB140" s="11"/>
      <c r="AC140" s="1"/>
      <c r="AD140" s="1"/>
      <c r="AE140" s="1"/>
      <c r="AF140" s="128"/>
      <c r="AG140" s="1"/>
      <c r="AH140" s="1"/>
      <c r="AI140" s="1"/>
      <c r="AJ140" s="128"/>
      <c r="AK140" s="10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100" t="s">
        <v>72</v>
      </c>
      <c r="BF140" s="8">
        <f>+BF7+BF59</f>
        <v>0</v>
      </c>
      <c r="BG140" s="8">
        <f>+BG7+BG59</f>
        <v>1</v>
      </c>
      <c r="BH140" s="95">
        <f t="shared" si="70"/>
        <v>0</v>
      </c>
      <c r="BI140" s="8">
        <f>+BI7+BI59</f>
        <v>100</v>
      </c>
      <c r="BJ140" s="107">
        <f>+BJ7+BJ59</f>
        <v>108</v>
      </c>
      <c r="BK140" s="7"/>
      <c r="BL140" s="100" t="s">
        <v>72</v>
      </c>
      <c r="BM140" s="8">
        <f>+BF22+BF80</f>
        <v>0</v>
      </c>
      <c r="BN140" s="8">
        <f>+BG22+BG80</f>
        <v>2</v>
      </c>
      <c r="BO140" s="95">
        <f t="shared" si="66"/>
        <v>0</v>
      </c>
      <c r="BP140" s="8">
        <f>+BI22+BI80</f>
        <v>198</v>
      </c>
      <c r="BQ140" s="107">
        <f>+BJ22+BJ80</f>
        <v>223</v>
      </c>
      <c r="BR140" s="99"/>
      <c r="BS140" s="100" t="s">
        <v>72</v>
      </c>
      <c r="BT140" s="8">
        <f t="shared" si="71"/>
        <v>0</v>
      </c>
      <c r="BU140" s="8">
        <f t="shared" si="67"/>
        <v>3</v>
      </c>
      <c r="BV140" s="95">
        <f t="shared" si="68"/>
        <v>0</v>
      </c>
      <c r="BW140" s="8">
        <f t="shared" si="72"/>
        <v>298</v>
      </c>
      <c r="BX140" s="107">
        <f t="shared" si="69"/>
        <v>331</v>
      </c>
      <c r="BY140" s="39"/>
      <c r="BZ140" s="39"/>
      <c r="CA140" s="39"/>
    </row>
    <row r="141" spans="1:82" x14ac:dyDescent="0.3">
      <c r="A141" s="8"/>
      <c r="B141" s="38"/>
      <c r="C141" s="38"/>
      <c r="D141" s="38"/>
      <c r="E141" s="28"/>
      <c r="F141" s="28"/>
      <c r="G141" s="129"/>
      <c r="H141" s="28"/>
      <c r="I141" s="28"/>
      <c r="J141" s="130"/>
      <c r="K141" s="1"/>
      <c r="L141" s="1"/>
      <c r="M141" s="16"/>
      <c r="N141" s="1"/>
      <c r="O141" s="28"/>
      <c r="P141" s="28"/>
      <c r="Q141" s="130"/>
      <c r="R141" s="1"/>
      <c r="S141" s="28"/>
      <c r="T141" s="28"/>
      <c r="U141" s="28"/>
      <c r="V141" s="129"/>
      <c r="W141" s="1"/>
      <c r="X141" s="28"/>
      <c r="Y141" s="129"/>
      <c r="Z141" s="1"/>
      <c r="AA141" s="28"/>
      <c r="AB141" s="131"/>
      <c r="AC141" s="1"/>
      <c r="AD141" s="28"/>
      <c r="AE141" s="28"/>
      <c r="AF141" s="129"/>
      <c r="AG141" s="28"/>
      <c r="AH141" s="1"/>
      <c r="AI141" s="28"/>
      <c r="AJ141" s="129"/>
      <c r="AK141" s="130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100" t="s">
        <v>112</v>
      </c>
      <c r="BF141" s="8">
        <f>+BF73</f>
        <v>1</v>
      </c>
      <c r="BG141" s="8">
        <f>+BG73</f>
        <v>0</v>
      </c>
      <c r="BH141" s="95">
        <f t="shared" si="70"/>
        <v>1</v>
      </c>
      <c r="BI141" s="8">
        <f t="shared" ref="BI141:BJ141" si="74">+BI73</f>
        <v>113</v>
      </c>
      <c r="BJ141" s="107">
        <f t="shared" si="74"/>
        <v>92</v>
      </c>
      <c r="BK141" s="7"/>
      <c r="BL141" s="100" t="s">
        <v>112</v>
      </c>
      <c r="BM141" s="8">
        <f>+BF94</f>
        <v>0</v>
      </c>
      <c r="BN141" s="8">
        <f>+BG94</f>
        <v>1</v>
      </c>
      <c r="BO141" s="95">
        <f t="shared" si="66"/>
        <v>0</v>
      </c>
      <c r="BP141" s="8">
        <f>+BI94</f>
        <v>91</v>
      </c>
      <c r="BQ141" s="107">
        <f>+BJ94</f>
        <v>110</v>
      </c>
      <c r="BR141" s="99"/>
      <c r="BS141" s="100" t="s">
        <v>112</v>
      </c>
      <c r="BT141" s="8">
        <f t="shared" si="71"/>
        <v>1</v>
      </c>
      <c r="BU141" s="8">
        <f t="shared" si="67"/>
        <v>1</v>
      </c>
      <c r="BV141" s="95">
        <f t="shared" si="68"/>
        <v>0.5</v>
      </c>
      <c r="BW141" s="8">
        <f t="shared" si="72"/>
        <v>204</v>
      </c>
      <c r="BX141" s="107">
        <f t="shared" si="69"/>
        <v>202</v>
      </c>
      <c r="BY141" s="39"/>
      <c r="BZ141" s="39"/>
      <c r="CA141" s="39"/>
    </row>
    <row r="142" spans="1:82" x14ac:dyDescent="0.3">
      <c r="A142" s="8"/>
      <c r="B142" s="7"/>
      <c r="C142" s="7"/>
      <c r="D142" s="15"/>
      <c r="E142" s="1"/>
      <c r="F142" s="9"/>
      <c r="G142" s="128"/>
      <c r="H142" s="1"/>
      <c r="I142" s="1"/>
      <c r="J142" s="10"/>
      <c r="K142" s="1"/>
      <c r="L142" s="1"/>
      <c r="M142" s="1"/>
      <c r="N142" s="1"/>
      <c r="O142" s="1"/>
      <c r="P142" s="1"/>
      <c r="Q142" s="10"/>
      <c r="R142" s="1"/>
      <c r="S142" s="1"/>
      <c r="T142" s="1"/>
      <c r="U142" s="1"/>
      <c r="V142" s="128"/>
      <c r="W142" s="1"/>
      <c r="X142" s="1"/>
      <c r="Y142" s="128"/>
      <c r="Z142" s="1"/>
      <c r="AA142" s="1"/>
      <c r="AB142" s="11"/>
      <c r="AC142" s="1"/>
      <c r="AD142" s="1"/>
      <c r="AE142" s="1"/>
      <c r="AF142" s="128"/>
      <c r="AG142" s="1"/>
      <c r="AH142" s="1"/>
      <c r="AI142" s="1"/>
      <c r="AJ142" s="128"/>
      <c r="AK142" s="10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100" t="s">
        <v>48</v>
      </c>
      <c r="BF142" s="8">
        <f>+BF8+BF60</f>
        <v>1</v>
      </c>
      <c r="BG142" s="8">
        <f>+BG8+BG60</f>
        <v>0</v>
      </c>
      <c r="BH142" s="95">
        <f t="shared" si="70"/>
        <v>1</v>
      </c>
      <c r="BI142" s="8">
        <f>+BI8+BI60</f>
        <v>131</v>
      </c>
      <c r="BJ142" s="107">
        <f>+BJ8+BJ60</f>
        <v>125</v>
      </c>
      <c r="BK142" s="7"/>
      <c r="BL142" s="100" t="s">
        <v>48</v>
      </c>
      <c r="BM142" s="8">
        <f>+BF23+BF81</f>
        <v>0</v>
      </c>
      <c r="BN142" s="8">
        <f>+BG23+BG81</f>
        <v>1</v>
      </c>
      <c r="BO142" s="95">
        <f t="shared" si="66"/>
        <v>0</v>
      </c>
      <c r="BP142" s="8">
        <f>+BI23+BI81</f>
        <v>101</v>
      </c>
      <c r="BQ142" s="107">
        <f>+BJ23+BJ81</f>
        <v>109</v>
      </c>
      <c r="BR142" s="99"/>
      <c r="BS142" s="100" t="s">
        <v>48</v>
      </c>
      <c r="BT142" s="8">
        <f t="shared" si="71"/>
        <v>1</v>
      </c>
      <c r="BU142" s="8">
        <f t="shared" si="67"/>
        <v>1</v>
      </c>
      <c r="BV142" s="95">
        <f t="shared" si="68"/>
        <v>0.5</v>
      </c>
      <c r="BW142" s="8">
        <f t="shared" si="72"/>
        <v>232</v>
      </c>
      <c r="BX142" s="107">
        <f t="shared" si="69"/>
        <v>234</v>
      </c>
      <c r="BY142" s="39"/>
      <c r="BZ142" s="39"/>
      <c r="CA142" s="39"/>
    </row>
    <row r="143" spans="1:82" x14ac:dyDescent="0.3">
      <c r="A143" s="8"/>
      <c r="B143" s="7"/>
      <c r="C143" s="7"/>
      <c r="D143" s="15"/>
      <c r="E143" s="1"/>
      <c r="F143" s="1"/>
      <c r="G143" s="128"/>
      <c r="H143" s="1"/>
      <c r="I143" s="1"/>
      <c r="J143" s="10"/>
      <c r="K143" s="1"/>
      <c r="L143" s="1"/>
      <c r="M143" s="16"/>
      <c r="N143" s="1"/>
      <c r="O143" s="1"/>
      <c r="P143" s="1"/>
      <c r="Q143" s="10"/>
      <c r="R143" s="1"/>
      <c r="S143" s="1"/>
      <c r="T143" s="1"/>
      <c r="U143" s="1"/>
      <c r="V143" s="128"/>
      <c r="W143" s="1"/>
      <c r="X143" s="1"/>
      <c r="Y143" s="128"/>
      <c r="Z143" s="1"/>
      <c r="AA143" s="1"/>
      <c r="AB143" s="11"/>
      <c r="AC143" s="1"/>
      <c r="AD143" s="1"/>
      <c r="AE143" s="1"/>
      <c r="AF143" s="128"/>
      <c r="AG143" s="1"/>
      <c r="AH143" s="1"/>
      <c r="AI143" s="1"/>
      <c r="AJ143" s="128"/>
      <c r="AK143" s="10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100" t="s">
        <v>115</v>
      </c>
      <c r="BF143" s="8">
        <f>+BF61</f>
        <v>1</v>
      </c>
      <c r="BG143" s="8">
        <f>+BG61</f>
        <v>0</v>
      </c>
      <c r="BH143" s="95">
        <f t="shared" si="70"/>
        <v>1</v>
      </c>
      <c r="BI143" s="8">
        <f t="shared" ref="BI143:BJ143" si="75">+BI61</f>
        <v>92</v>
      </c>
      <c r="BJ143" s="107">
        <f t="shared" si="75"/>
        <v>85</v>
      </c>
      <c r="BK143" s="7"/>
      <c r="BL143" s="100" t="s">
        <v>115</v>
      </c>
      <c r="BM143" s="8">
        <f>+BF82</f>
        <v>0</v>
      </c>
      <c r="BN143" s="8">
        <f>+BG82</f>
        <v>0</v>
      </c>
      <c r="BO143" s="95">
        <v>0</v>
      </c>
      <c r="BP143" s="8">
        <f>+BI82</f>
        <v>0</v>
      </c>
      <c r="BQ143" s="107">
        <f>+BJ82</f>
        <v>0</v>
      </c>
      <c r="BR143" s="7"/>
      <c r="BS143" s="100" t="s">
        <v>115</v>
      </c>
      <c r="BT143" s="8">
        <f t="shared" si="71"/>
        <v>1</v>
      </c>
      <c r="BU143" s="8">
        <f t="shared" si="67"/>
        <v>0</v>
      </c>
      <c r="BV143" s="95">
        <f t="shared" si="68"/>
        <v>1</v>
      </c>
      <c r="BW143" s="8">
        <f t="shared" si="72"/>
        <v>92</v>
      </c>
      <c r="BX143" s="107">
        <f t="shared" si="69"/>
        <v>85</v>
      </c>
      <c r="BY143" s="39"/>
      <c r="BZ143" s="39"/>
      <c r="CA143" s="39"/>
    </row>
    <row r="144" spans="1:82" x14ac:dyDescent="0.3">
      <c r="A144" s="8"/>
      <c r="B144" s="7"/>
      <c r="C144" s="7"/>
      <c r="D144" s="15"/>
      <c r="E144" s="1"/>
      <c r="F144" s="9"/>
      <c r="G144" s="128"/>
      <c r="H144" s="1"/>
      <c r="I144" s="1"/>
      <c r="J144" s="10"/>
      <c r="K144" s="1"/>
      <c r="L144" s="1"/>
      <c r="M144" s="1"/>
      <c r="N144" s="1"/>
      <c r="O144" s="1"/>
      <c r="P144" s="1"/>
      <c r="Q144" s="10"/>
      <c r="R144" s="1"/>
      <c r="S144" s="1"/>
      <c r="T144" s="1"/>
      <c r="U144" s="1"/>
      <c r="V144" s="128"/>
      <c r="W144" s="1"/>
      <c r="X144" s="1"/>
      <c r="Y144" s="128"/>
      <c r="Z144" s="1"/>
      <c r="AA144" s="1"/>
      <c r="AB144" s="11"/>
      <c r="AC144" s="1"/>
      <c r="AD144" s="1"/>
      <c r="AE144" s="1"/>
      <c r="AF144" s="128"/>
      <c r="AG144" s="1"/>
      <c r="AH144" s="1"/>
      <c r="AI144" s="1"/>
      <c r="AJ144" s="128"/>
      <c r="AK144" s="10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100" t="s">
        <v>117</v>
      </c>
      <c r="BF144" s="8">
        <f>+BF74</f>
        <v>2</v>
      </c>
      <c r="BG144" s="8">
        <f>+BG74</f>
        <v>0</v>
      </c>
      <c r="BH144" s="95">
        <f t="shared" si="70"/>
        <v>1</v>
      </c>
      <c r="BI144" s="8">
        <f t="shared" ref="BI144:BJ144" si="76">+BI74</f>
        <v>197</v>
      </c>
      <c r="BJ144" s="107">
        <f t="shared" si="76"/>
        <v>168</v>
      </c>
      <c r="BK144" s="7"/>
      <c r="BL144" s="100" t="s">
        <v>117</v>
      </c>
      <c r="BM144" s="8">
        <f>+BF95</f>
        <v>0</v>
      </c>
      <c r="BN144" s="8">
        <f>+BG95</f>
        <v>1</v>
      </c>
      <c r="BO144" s="95">
        <f t="shared" si="66"/>
        <v>0</v>
      </c>
      <c r="BP144" s="8">
        <f>+BI95</f>
        <v>87</v>
      </c>
      <c r="BQ144" s="107">
        <f>+BJ95</f>
        <v>95</v>
      </c>
      <c r="BR144" s="7"/>
      <c r="BS144" s="100" t="s">
        <v>117</v>
      </c>
      <c r="BT144" s="8">
        <f t="shared" si="71"/>
        <v>2</v>
      </c>
      <c r="BU144" s="8">
        <f t="shared" si="67"/>
        <v>1</v>
      </c>
      <c r="BV144" s="95">
        <f t="shared" si="68"/>
        <v>0.66666666666666663</v>
      </c>
      <c r="BW144" s="8">
        <f t="shared" si="72"/>
        <v>284</v>
      </c>
      <c r="BX144" s="107">
        <f t="shared" si="69"/>
        <v>263</v>
      </c>
      <c r="BY144" s="39"/>
      <c r="BZ144" s="39"/>
      <c r="CA144" s="39"/>
    </row>
    <row r="145" spans="1:79" x14ac:dyDescent="0.3">
      <c r="A145" s="8"/>
      <c r="B145" s="38"/>
      <c r="C145" s="38"/>
      <c r="D145" s="38"/>
      <c r="E145" s="28"/>
      <c r="F145" s="132"/>
      <c r="G145" s="129"/>
      <c r="H145" s="28"/>
      <c r="I145" s="132"/>
      <c r="J145" s="130"/>
      <c r="K145" s="1"/>
      <c r="L145" s="28"/>
      <c r="M145" s="28"/>
      <c r="N145" s="1"/>
      <c r="O145" s="28"/>
      <c r="P145" s="28"/>
      <c r="Q145" s="130"/>
      <c r="R145" s="1"/>
      <c r="S145" s="28"/>
      <c r="T145" s="28"/>
      <c r="U145" s="28"/>
      <c r="V145" s="129"/>
      <c r="W145" s="1"/>
      <c r="X145" s="28"/>
      <c r="Y145" s="129"/>
      <c r="Z145" s="1"/>
      <c r="AA145" s="28"/>
      <c r="AB145" s="131"/>
      <c r="AC145" s="1"/>
      <c r="AD145" s="28"/>
      <c r="AE145" s="28"/>
      <c r="AF145" s="129"/>
      <c r="AG145" s="28"/>
      <c r="AH145" s="1"/>
      <c r="AI145" s="132"/>
      <c r="AJ145" s="129"/>
      <c r="AK145" s="130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100" t="s">
        <v>120</v>
      </c>
      <c r="BF145" s="8">
        <f>+BF68</f>
        <v>2</v>
      </c>
      <c r="BG145" s="8">
        <f>+BG68</f>
        <v>0</v>
      </c>
      <c r="BH145" s="95">
        <f t="shared" si="70"/>
        <v>1</v>
      </c>
      <c r="BI145" s="8">
        <f t="shared" ref="BI145:BJ145" si="77">+BI68</f>
        <v>191</v>
      </c>
      <c r="BJ145" s="107">
        <f t="shared" si="77"/>
        <v>161</v>
      </c>
      <c r="BK145" s="7"/>
      <c r="BL145" s="100" t="s">
        <v>120</v>
      </c>
      <c r="BM145" s="8">
        <f>+BF89</f>
        <v>2</v>
      </c>
      <c r="BN145" s="8">
        <f>+BG89</f>
        <v>1</v>
      </c>
      <c r="BO145" s="95">
        <f t="shared" si="66"/>
        <v>0.66666666666666663</v>
      </c>
      <c r="BP145" s="8">
        <f>+BI89</f>
        <v>319</v>
      </c>
      <c r="BQ145" s="107">
        <f>+BJ89</f>
        <v>299</v>
      </c>
      <c r="BR145" s="99"/>
      <c r="BS145" s="100" t="s">
        <v>120</v>
      </c>
      <c r="BT145" s="8">
        <f t="shared" si="71"/>
        <v>4</v>
      </c>
      <c r="BU145" s="8">
        <f t="shared" si="67"/>
        <v>1</v>
      </c>
      <c r="BV145" s="95">
        <f t="shared" si="68"/>
        <v>0.8</v>
      </c>
      <c r="BW145" s="8">
        <f t="shared" si="72"/>
        <v>510</v>
      </c>
      <c r="BX145" s="107">
        <f t="shared" si="69"/>
        <v>460</v>
      </c>
      <c r="BY145" s="39"/>
      <c r="BZ145" s="39"/>
      <c r="CA145" s="39"/>
    </row>
    <row r="146" spans="1:79" x14ac:dyDescent="0.3">
      <c r="A146" s="8"/>
      <c r="B146" s="7"/>
      <c r="C146" s="7"/>
      <c r="D146" s="15"/>
      <c r="E146" s="1"/>
      <c r="F146" s="9"/>
      <c r="G146" s="128"/>
      <c r="H146" s="1"/>
      <c r="I146" s="1"/>
      <c r="J146" s="10"/>
      <c r="K146" s="1"/>
      <c r="L146" s="1"/>
      <c r="M146" s="1"/>
      <c r="N146" s="1"/>
      <c r="O146" s="1"/>
      <c r="P146" s="1"/>
      <c r="Q146" s="10"/>
      <c r="R146" s="1"/>
      <c r="S146" s="1"/>
      <c r="T146" s="1"/>
      <c r="U146" s="1"/>
      <c r="V146" s="128"/>
      <c r="W146" s="1"/>
      <c r="X146" s="1"/>
      <c r="Y146" s="128"/>
      <c r="Z146" s="1"/>
      <c r="AA146" s="1"/>
      <c r="AB146" s="11"/>
      <c r="AC146" s="1"/>
      <c r="AD146" s="1"/>
      <c r="AE146" s="1"/>
      <c r="AF146" s="128"/>
      <c r="AG146" s="1"/>
      <c r="AH146" s="1"/>
      <c r="AI146" s="1"/>
      <c r="AJ146" s="128"/>
      <c r="AK146" s="10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100" t="s">
        <v>126</v>
      </c>
      <c r="BF146" s="8">
        <f>+BF62</f>
        <v>1</v>
      </c>
      <c r="BG146" s="8">
        <f>+BG62</f>
        <v>0</v>
      </c>
      <c r="BH146" s="95">
        <f t="shared" si="70"/>
        <v>1</v>
      </c>
      <c r="BI146" s="8">
        <f t="shared" ref="BI146:BJ146" si="78">+BI62</f>
        <v>97</v>
      </c>
      <c r="BJ146" s="107">
        <f t="shared" si="78"/>
        <v>88</v>
      </c>
      <c r="BK146" s="7"/>
      <c r="BL146" s="100" t="s">
        <v>126</v>
      </c>
      <c r="BM146" s="8">
        <f>+BF83</f>
        <v>0</v>
      </c>
      <c r="BN146" s="8">
        <f>+BG83</f>
        <v>0</v>
      </c>
      <c r="BO146" s="95">
        <v>0</v>
      </c>
      <c r="BP146" s="8">
        <f>+BI83</f>
        <v>0</v>
      </c>
      <c r="BQ146" s="107">
        <f>+BJ83</f>
        <v>0</v>
      </c>
      <c r="BR146" s="99"/>
      <c r="BS146" s="100" t="s">
        <v>126</v>
      </c>
      <c r="BT146" s="8">
        <f t="shared" si="71"/>
        <v>1</v>
      </c>
      <c r="BU146" s="8">
        <f t="shared" si="67"/>
        <v>0</v>
      </c>
      <c r="BV146" s="95">
        <f t="shared" si="68"/>
        <v>1</v>
      </c>
      <c r="BW146" s="8">
        <f t="shared" si="72"/>
        <v>97</v>
      </c>
      <c r="BX146" s="107">
        <f t="shared" si="69"/>
        <v>88</v>
      </c>
      <c r="BY146" s="39"/>
      <c r="BZ146" s="39"/>
      <c r="CA146" s="39"/>
    </row>
    <row r="147" spans="1:79" x14ac:dyDescent="0.3">
      <c r="A147" s="8"/>
      <c r="B147" s="7"/>
      <c r="C147" s="7"/>
      <c r="D147" s="15"/>
      <c r="E147" s="1"/>
      <c r="F147" s="9"/>
      <c r="G147" s="128"/>
      <c r="H147" s="1"/>
      <c r="I147" s="1"/>
      <c r="J147" s="10"/>
      <c r="K147" s="1"/>
      <c r="L147" s="1"/>
      <c r="M147" s="1"/>
      <c r="N147" s="1"/>
      <c r="O147" s="1"/>
      <c r="P147" s="1"/>
      <c r="Q147" s="10"/>
      <c r="R147" s="1"/>
      <c r="S147" s="1"/>
      <c r="T147" s="1"/>
      <c r="U147" s="1"/>
      <c r="V147" s="128"/>
      <c r="W147" s="1"/>
      <c r="X147" s="1"/>
      <c r="Y147" s="128"/>
      <c r="Z147" s="1"/>
      <c r="AA147" s="1"/>
      <c r="AB147" s="11"/>
      <c r="AC147" s="1"/>
      <c r="AD147" s="1"/>
      <c r="AE147" s="1"/>
      <c r="AF147" s="128"/>
      <c r="AG147" s="1"/>
      <c r="AH147" s="1"/>
      <c r="AI147" s="1"/>
      <c r="AJ147" s="128"/>
      <c r="AK147" s="10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79" t="s">
        <v>156</v>
      </c>
      <c r="BF147" s="47">
        <f>SUM(BF133:BF146)</f>
        <v>17</v>
      </c>
      <c r="BG147" s="47">
        <f>SUM(BG133:BG146)</f>
        <v>1</v>
      </c>
      <c r="BH147" s="50">
        <f t="shared" si="70"/>
        <v>0.94444444444444442</v>
      </c>
      <c r="BI147" s="80">
        <f t="shared" ref="BI147:BJ147" si="79">SUM(BI133:BI146)</f>
        <v>1960</v>
      </c>
      <c r="BJ147" s="81">
        <f t="shared" si="79"/>
        <v>1644</v>
      </c>
      <c r="BK147" s="1"/>
      <c r="BL147" s="79" t="s">
        <v>156</v>
      </c>
      <c r="BM147" s="47">
        <f t="shared" ref="BM147:BN147" si="80">SUM(BM133:BM146)</f>
        <v>7</v>
      </c>
      <c r="BN147" s="47">
        <f t="shared" si="80"/>
        <v>11</v>
      </c>
      <c r="BO147" s="50">
        <f t="shared" si="66"/>
        <v>0.3888888888888889</v>
      </c>
      <c r="BP147" s="80">
        <f t="shared" ref="BP147:BQ147" si="81">SUM(BP133:BP146)</f>
        <v>1847</v>
      </c>
      <c r="BQ147" s="81">
        <f t="shared" si="81"/>
        <v>1853</v>
      </c>
      <c r="BR147" s="41"/>
      <c r="BS147" s="79" t="s">
        <v>156</v>
      </c>
      <c r="BT147" s="47">
        <f t="shared" ref="BT147:BU147" si="82">SUM(BT133:BT146)</f>
        <v>24</v>
      </c>
      <c r="BU147" s="47">
        <f t="shared" si="82"/>
        <v>12</v>
      </c>
      <c r="BV147" s="50">
        <f t="shared" si="68"/>
        <v>0.66666666666666663</v>
      </c>
      <c r="BW147" s="80">
        <f t="shared" ref="BW147:BX147" si="83">SUM(BW133:BW146)</f>
        <v>3807</v>
      </c>
      <c r="BX147" s="81">
        <f t="shared" si="83"/>
        <v>3497</v>
      </c>
      <c r="BY147" s="39"/>
      <c r="BZ147" s="39"/>
      <c r="CA147" s="39"/>
    </row>
    <row r="148" spans="1:79" ht="15" thickBot="1" x14ac:dyDescent="0.35">
      <c r="A148" s="8"/>
      <c r="B148" s="38"/>
      <c r="C148" s="38"/>
      <c r="D148" s="38"/>
      <c r="E148" s="28"/>
      <c r="F148" s="28"/>
      <c r="G148" s="129"/>
      <c r="H148" s="28"/>
      <c r="I148" s="28"/>
      <c r="J148" s="130"/>
      <c r="K148" s="1"/>
      <c r="L148" s="1"/>
      <c r="M148" s="16"/>
      <c r="N148" s="1"/>
      <c r="O148" s="28"/>
      <c r="P148" s="28"/>
      <c r="Q148" s="130"/>
      <c r="R148" s="1"/>
      <c r="S148" s="28"/>
      <c r="T148" s="28"/>
      <c r="U148" s="28"/>
      <c r="V148" s="129"/>
      <c r="W148" s="1"/>
      <c r="X148" s="28"/>
      <c r="Y148" s="129"/>
      <c r="Z148" s="1"/>
      <c r="AA148" s="28"/>
      <c r="AB148" s="131"/>
      <c r="AC148" s="1"/>
      <c r="AD148" s="28"/>
      <c r="AE148" s="28"/>
      <c r="AF148" s="129"/>
      <c r="AG148" s="28"/>
      <c r="AH148" s="1"/>
      <c r="AI148" s="28"/>
      <c r="AJ148" s="129"/>
      <c r="AK148" s="130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82"/>
      <c r="BF148" s="78"/>
      <c r="BG148" s="83"/>
      <c r="BH148" s="84">
        <f>+BF147+BG147</f>
        <v>18</v>
      </c>
      <c r="BI148" s="85">
        <f>+BI147/BH148</f>
        <v>108.88888888888889</v>
      </c>
      <c r="BJ148" s="86">
        <f>+BJ147/BH148</f>
        <v>91.333333333333329</v>
      </c>
      <c r="BK148" s="24"/>
      <c r="BL148" s="87"/>
      <c r="BM148" s="88"/>
      <c r="BN148" s="88"/>
      <c r="BO148" s="84">
        <f>+BM147+BN147</f>
        <v>18</v>
      </c>
      <c r="BP148" s="85">
        <f>+BP147/BO148</f>
        <v>102.61111111111111</v>
      </c>
      <c r="BQ148" s="86">
        <f>+BQ147/BO148</f>
        <v>102.94444444444444</v>
      </c>
      <c r="BR148" s="39"/>
      <c r="BS148" s="89"/>
      <c r="BT148" s="90"/>
      <c r="BU148" s="90"/>
      <c r="BV148" s="84">
        <f>+BT147+BU147</f>
        <v>36</v>
      </c>
      <c r="BW148" s="85">
        <f>+BW147/BV148</f>
        <v>105.75</v>
      </c>
      <c r="BX148" s="86">
        <f>+BX147/BV148</f>
        <v>97.138888888888886</v>
      </c>
      <c r="BY148" s="39"/>
      <c r="BZ148" s="39"/>
      <c r="CA148" s="39"/>
    </row>
    <row r="149" spans="1:79" x14ac:dyDescent="0.3">
      <c r="A149" s="8"/>
      <c r="B149" s="7"/>
      <c r="C149" s="7"/>
      <c r="D149" s="15"/>
      <c r="E149" s="1"/>
      <c r="F149" s="9"/>
      <c r="G149" s="128"/>
      <c r="H149" s="1"/>
      <c r="I149" s="1"/>
      <c r="J149" s="10"/>
      <c r="K149" s="1"/>
      <c r="L149" s="1"/>
      <c r="M149" s="1"/>
      <c r="N149" s="1"/>
      <c r="O149" s="1"/>
      <c r="P149" s="1"/>
      <c r="Q149" s="10"/>
      <c r="R149" s="1"/>
      <c r="S149" s="1"/>
      <c r="T149" s="1"/>
      <c r="U149" s="1"/>
      <c r="V149" s="128"/>
      <c r="W149" s="1"/>
      <c r="X149" s="1"/>
      <c r="Y149" s="128"/>
      <c r="Z149" s="1"/>
      <c r="AA149" s="1"/>
      <c r="AB149" s="11"/>
      <c r="AC149" s="1"/>
      <c r="AD149" s="1"/>
      <c r="AE149" s="1"/>
      <c r="AF149" s="128"/>
      <c r="AG149" s="1"/>
      <c r="AH149" s="1"/>
      <c r="AI149" s="1"/>
      <c r="AJ149" s="128"/>
      <c r="AK149" s="10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</row>
    <row r="150" spans="1:79" x14ac:dyDescent="0.3">
      <c r="A150" s="8"/>
      <c r="B150" s="7"/>
      <c r="C150" s="7"/>
      <c r="D150" s="15"/>
      <c r="E150" s="1"/>
      <c r="F150" s="1"/>
      <c r="G150" s="128"/>
      <c r="H150" s="1"/>
      <c r="I150" s="1"/>
      <c r="J150" s="10"/>
      <c r="K150" s="1"/>
      <c r="L150" s="6"/>
      <c r="M150" s="17"/>
      <c r="N150" s="1"/>
      <c r="O150" s="1"/>
      <c r="P150" s="1"/>
      <c r="Q150" s="10"/>
      <c r="R150" s="1"/>
      <c r="S150" s="1"/>
      <c r="T150" s="1"/>
      <c r="U150" s="1"/>
      <c r="V150" s="128"/>
      <c r="W150" s="1"/>
      <c r="X150" s="1"/>
      <c r="Y150" s="128"/>
      <c r="Z150" s="1"/>
      <c r="AA150" s="1"/>
      <c r="AB150" s="11"/>
      <c r="AC150" s="1"/>
      <c r="AD150" s="1"/>
      <c r="AE150" s="1"/>
      <c r="AF150" s="128"/>
      <c r="AG150" s="1"/>
      <c r="AH150" s="1"/>
      <c r="AI150" s="1"/>
      <c r="AJ150" s="128"/>
      <c r="AK150" s="10"/>
      <c r="AL150" s="1"/>
      <c r="AM150" s="7"/>
      <c r="AN150" s="1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</row>
    <row r="151" spans="1:79" x14ac:dyDescent="0.3">
      <c r="A151" s="8"/>
      <c r="B151" s="7"/>
      <c r="C151" s="7"/>
      <c r="D151" s="15"/>
      <c r="E151" s="1"/>
      <c r="F151" s="9"/>
      <c r="G151" s="128"/>
      <c r="H151" s="1"/>
      <c r="I151" s="1"/>
      <c r="J151" s="10"/>
      <c r="K151" s="1"/>
      <c r="L151" s="1"/>
      <c r="M151" s="1"/>
      <c r="N151" s="1"/>
      <c r="O151" s="1"/>
      <c r="P151" s="1"/>
      <c r="Q151" s="10"/>
      <c r="R151" s="1"/>
      <c r="S151" s="1"/>
      <c r="T151" s="1"/>
      <c r="U151" s="1"/>
      <c r="V151" s="128"/>
      <c r="W151" s="1"/>
      <c r="X151" s="1"/>
      <c r="Y151" s="128"/>
      <c r="Z151" s="1"/>
      <c r="AA151" s="1"/>
      <c r="AB151" s="11"/>
      <c r="AC151" s="1"/>
      <c r="AD151" s="1"/>
      <c r="AE151" s="1"/>
      <c r="AF151" s="128"/>
      <c r="AG151" s="1"/>
      <c r="AH151" s="1"/>
      <c r="AI151" s="1"/>
      <c r="AJ151" s="128"/>
      <c r="AK151" s="10"/>
      <c r="AL151" s="1"/>
      <c r="AM151" s="7"/>
      <c r="AN151" s="1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</row>
    <row r="152" spans="1:79" x14ac:dyDescent="0.3">
      <c r="A152" s="8"/>
      <c r="B152" s="38"/>
      <c r="C152" s="38"/>
      <c r="D152" s="38"/>
      <c r="E152" s="28"/>
      <c r="F152" s="132"/>
      <c r="G152" s="129"/>
      <c r="H152" s="28"/>
      <c r="I152" s="132"/>
      <c r="J152" s="130"/>
      <c r="K152" s="1"/>
      <c r="L152" s="28"/>
      <c r="M152" s="28"/>
      <c r="N152" s="1"/>
      <c r="O152" s="28"/>
      <c r="P152" s="28"/>
      <c r="Q152" s="130"/>
      <c r="R152" s="1"/>
      <c r="S152" s="28"/>
      <c r="T152" s="28"/>
      <c r="U152" s="28"/>
      <c r="V152" s="129"/>
      <c r="W152" s="1"/>
      <c r="X152" s="28"/>
      <c r="Y152" s="129"/>
      <c r="Z152" s="1"/>
      <c r="AA152" s="28"/>
      <c r="AB152" s="131"/>
      <c r="AC152" s="1"/>
      <c r="AD152" s="28"/>
      <c r="AE152" s="28"/>
      <c r="AF152" s="129"/>
      <c r="AG152" s="28"/>
      <c r="AH152" s="1"/>
      <c r="AI152" s="132"/>
      <c r="AJ152" s="129"/>
      <c r="AK152" s="130"/>
      <c r="AL152" s="1"/>
      <c r="AM152" s="7"/>
      <c r="AN152" s="1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</row>
    <row r="153" spans="1:79" x14ac:dyDescent="0.3">
      <c r="A153" s="8"/>
      <c r="B153" s="7"/>
      <c r="C153" s="7"/>
      <c r="D153" s="15"/>
      <c r="E153" s="1"/>
      <c r="F153" s="9"/>
      <c r="G153" s="128"/>
      <c r="H153" s="1"/>
      <c r="I153" s="1"/>
      <c r="J153" s="10"/>
      <c r="K153" s="1"/>
      <c r="L153" s="1"/>
      <c r="M153" s="1"/>
      <c r="N153" s="1"/>
      <c r="O153" s="1"/>
      <c r="P153" s="1"/>
      <c r="Q153" s="10"/>
      <c r="R153" s="1"/>
      <c r="S153" s="1"/>
      <c r="T153" s="1"/>
      <c r="U153" s="1"/>
      <c r="V153" s="128"/>
      <c r="W153" s="1"/>
      <c r="X153" s="1"/>
      <c r="Y153" s="128"/>
      <c r="Z153" s="1"/>
      <c r="AA153" s="1"/>
      <c r="AB153" s="11"/>
      <c r="AC153" s="1"/>
      <c r="AD153" s="1"/>
      <c r="AE153" s="1"/>
      <c r="AF153" s="128"/>
      <c r="AG153" s="1"/>
      <c r="AH153" s="1"/>
      <c r="AI153" s="1"/>
      <c r="AJ153" s="128"/>
      <c r="AK153" s="10"/>
      <c r="AL153" s="1"/>
      <c r="AM153" s="7"/>
      <c r="AN153" s="1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</row>
    <row r="154" spans="1:79" x14ac:dyDescent="0.3">
      <c r="A154" s="8"/>
      <c r="B154" s="7"/>
      <c r="C154" s="7"/>
      <c r="D154" s="15"/>
      <c r="E154" s="1"/>
      <c r="F154" s="9"/>
      <c r="G154" s="128"/>
      <c r="H154" s="1"/>
      <c r="I154" s="1"/>
      <c r="J154" s="10"/>
      <c r="K154" s="1"/>
      <c r="L154" s="1"/>
      <c r="M154" s="1"/>
      <c r="N154" s="1"/>
      <c r="O154" s="1"/>
      <c r="P154" s="1"/>
      <c r="Q154" s="10"/>
      <c r="R154" s="1"/>
      <c r="S154" s="1"/>
      <c r="T154" s="1"/>
      <c r="U154" s="1"/>
      <c r="V154" s="128"/>
      <c r="W154" s="1"/>
      <c r="X154" s="1"/>
      <c r="Y154" s="128"/>
      <c r="Z154" s="1"/>
      <c r="AA154" s="1"/>
      <c r="AB154" s="11"/>
      <c r="AC154" s="1"/>
      <c r="AD154" s="1"/>
      <c r="AE154" s="1"/>
      <c r="AF154" s="128"/>
      <c r="AG154" s="1"/>
      <c r="AH154" s="1"/>
      <c r="AI154" s="1"/>
      <c r="AJ154" s="128"/>
      <c r="AK154" s="10"/>
      <c r="AL154" s="1"/>
      <c r="AM154" s="7"/>
      <c r="AN154" s="7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</row>
    <row r="155" spans="1:79" x14ac:dyDescent="0.3">
      <c r="A155" s="8"/>
      <c r="B155" s="38"/>
      <c r="C155" s="38"/>
      <c r="D155" s="38"/>
      <c r="E155" s="28"/>
      <c r="F155" s="28"/>
      <c r="G155" s="129"/>
      <c r="H155" s="28"/>
      <c r="I155" s="28"/>
      <c r="J155" s="130"/>
      <c r="K155" s="1"/>
      <c r="L155" s="1"/>
      <c r="M155" s="16"/>
      <c r="N155" s="1"/>
      <c r="O155" s="28"/>
      <c r="P155" s="28"/>
      <c r="Q155" s="130"/>
      <c r="R155" s="1"/>
      <c r="S155" s="28"/>
      <c r="T155" s="28"/>
      <c r="U155" s="28"/>
      <c r="V155" s="129"/>
      <c r="W155" s="1"/>
      <c r="X155" s="28"/>
      <c r="Y155" s="129"/>
      <c r="Z155" s="1"/>
      <c r="AA155" s="28"/>
      <c r="AB155" s="131"/>
      <c r="AC155" s="1"/>
      <c r="AD155" s="28"/>
      <c r="AE155" s="28"/>
      <c r="AF155" s="129"/>
      <c r="AG155" s="28"/>
      <c r="AH155" s="1"/>
      <c r="AI155" s="28"/>
      <c r="AJ155" s="129"/>
      <c r="AK155" s="130"/>
      <c r="AL155" s="1"/>
      <c r="AM155" s="7"/>
      <c r="AN155" s="7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</row>
    <row r="156" spans="1:79" x14ac:dyDescent="0.3">
      <c r="A156" s="8"/>
      <c r="B156" s="7"/>
      <c r="C156" s="7"/>
      <c r="D156" s="15"/>
      <c r="E156" s="1"/>
      <c r="F156" s="9"/>
      <c r="G156" s="128"/>
      <c r="H156" s="1"/>
      <c r="I156" s="1"/>
      <c r="J156" s="10"/>
      <c r="K156" s="1"/>
      <c r="L156" s="1"/>
      <c r="M156" s="1"/>
      <c r="N156" s="1"/>
      <c r="O156" s="1"/>
      <c r="P156" s="1"/>
      <c r="Q156" s="10"/>
      <c r="R156" s="1"/>
      <c r="S156" s="1"/>
      <c r="T156" s="1"/>
      <c r="U156" s="1"/>
      <c r="V156" s="128"/>
      <c r="W156" s="1"/>
      <c r="X156" s="1"/>
      <c r="Y156" s="128"/>
      <c r="Z156" s="1"/>
      <c r="AA156" s="1"/>
      <c r="AB156" s="11"/>
      <c r="AC156" s="1"/>
      <c r="AD156" s="1"/>
      <c r="AE156" s="1"/>
      <c r="AF156" s="128"/>
      <c r="AG156" s="1"/>
      <c r="AH156" s="1"/>
      <c r="AI156" s="1"/>
      <c r="AJ156" s="128"/>
      <c r="AK156" s="10"/>
      <c r="AL156" s="1"/>
      <c r="AM156" s="7"/>
      <c r="AN156" s="7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</row>
    <row r="157" spans="1:79" x14ac:dyDescent="0.3">
      <c r="A157" s="8"/>
      <c r="B157" s="7"/>
      <c r="C157" s="7"/>
      <c r="D157" s="15"/>
      <c r="E157" s="1"/>
      <c r="F157" s="1"/>
      <c r="G157" s="128"/>
      <c r="H157" s="1"/>
      <c r="I157" s="1"/>
      <c r="J157" s="10"/>
      <c r="K157" s="1"/>
      <c r="L157" s="6"/>
      <c r="M157" s="16"/>
      <c r="N157" s="1"/>
      <c r="O157" s="1"/>
      <c r="P157" s="1"/>
      <c r="Q157" s="10"/>
      <c r="R157" s="1"/>
      <c r="S157" s="1"/>
      <c r="T157" s="1"/>
      <c r="U157" s="1"/>
      <c r="V157" s="128"/>
      <c r="W157" s="1"/>
      <c r="X157" s="1"/>
      <c r="Y157" s="128"/>
      <c r="Z157" s="1"/>
      <c r="AA157" s="1"/>
      <c r="AB157" s="11"/>
      <c r="AC157" s="1"/>
      <c r="AD157" s="1"/>
      <c r="AE157" s="1"/>
      <c r="AF157" s="128"/>
      <c r="AG157" s="1"/>
      <c r="AH157" s="1"/>
      <c r="AI157" s="1"/>
      <c r="AJ157" s="128"/>
      <c r="AK157" s="10"/>
      <c r="AL157" s="1"/>
      <c r="AM157" s="7"/>
      <c r="AN157" s="7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</row>
    <row r="158" spans="1:79" x14ac:dyDescent="0.3">
      <c r="A158" s="8"/>
      <c r="B158" s="7"/>
      <c r="C158" s="7"/>
      <c r="D158" s="15"/>
      <c r="E158" s="1"/>
      <c r="F158" s="9"/>
      <c r="G158" s="128"/>
      <c r="H158" s="1"/>
      <c r="I158" s="1"/>
      <c r="J158" s="10"/>
      <c r="K158" s="1"/>
      <c r="L158" s="1"/>
      <c r="M158" s="1"/>
      <c r="N158" s="1"/>
      <c r="O158" s="1"/>
      <c r="P158" s="1"/>
      <c r="Q158" s="10"/>
      <c r="R158" s="1"/>
      <c r="S158" s="1"/>
      <c r="T158" s="1"/>
      <c r="U158" s="1"/>
      <c r="V158" s="128"/>
      <c r="W158" s="1"/>
      <c r="X158" s="1"/>
      <c r="Y158" s="128"/>
      <c r="Z158" s="1"/>
      <c r="AA158" s="1"/>
      <c r="AB158" s="11"/>
      <c r="AC158" s="1"/>
      <c r="AD158" s="1"/>
      <c r="AE158" s="1"/>
      <c r="AF158" s="128"/>
      <c r="AG158" s="1"/>
      <c r="AH158" s="1"/>
      <c r="AI158" s="1"/>
      <c r="AJ158" s="128"/>
      <c r="AK158" s="10"/>
      <c r="AL158" s="1"/>
      <c r="AM158" s="7"/>
      <c r="AN158" s="7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</row>
    <row r="159" spans="1:79" x14ac:dyDescent="0.3">
      <c r="A159" s="8"/>
      <c r="B159" s="38"/>
      <c r="C159" s="38"/>
      <c r="D159" s="38"/>
      <c r="E159" s="28"/>
      <c r="F159" s="132"/>
      <c r="G159" s="129"/>
      <c r="H159" s="28"/>
      <c r="I159" s="132"/>
      <c r="J159" s="130"/>
      <c r="K159" s="1"/>
      <c r="L159" s="28"/>
      <c r="M159" s="28"/>
      <c r="N159" s="1"/>
      <c r="O159" s="28"/>
      <c r="P159" s="28"/>
      <c r="Q159" s="130"/>
      <c r="R159" s="1"/>
      <c r="S159" s="28"/>
      <c r="T159" s="28"/>
      <c r="U159" s="28"/>
      <c r="V159" s="129"/>
      <c r="W159" s="1"/>
      <c r="X159" s="28"/>
      <c r="Y159" s="129"/>
      <c r="Z159" s="1"/>
      <c r="AA159" s="28"/>
      <c r="AB159" s="131"/>
      <c r="AC159" s="1"/>
      <c r="AD159" s="28"/>
      <c r="AE159" s="28"/>
      <c r="AF159" s="129"/>
      <c r="AG159" s="28"/>
      <c r="AH159" s="1"/>
      <c r="AI159" s="132"/>
      <c r="AJ159" s="129"/>
      <c r="AK159" s="130"/>
      <c r="AL159" s="1"/>
      <c r="AM159" s="7"/>
      <c r="AN159" s="7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</row>
    <row r="160" spans="1:79" x14ac:dyDescent="0.3">
      <c r="A160" s="8"/>
      <c r="B160" s="7"/>
      <c r="C160" s="7"/>
      <c r="D160" s="15"/>
      <c r="E160" s="1"/>
      <c r="F160" s="9"/>
      <c r="G160" s="128"/>
      <c r="H160" s="1"/>
      <c r="I160" s="1"/>
      <c r="J160" s="10"/>
      <c r="K160" s="1"/>
      <c r="L160" s="1"/>
      <c r="M160" s="1"/>
      <c r="N160" s="1"/>
      <c r="O160" s="1"/>
      <c r="P160" s="1"/>
      <c r="Q160" s="10"/>
      <c r="R160" s="1"/>
      <c r="S160" s="1"/>
      <c r="T160" s="1"/>
      <c r="U160" s="1"/>
      <c r="V160" s="128"/>
      <c r="W160" s="1"/>
      <c r="X160" s="1"/>
      <c r="Y160" s="128"/>
      <c r="Z160" s="1"/>
      <c r="AA160" s="1"/>
      <c r="AB160" s="11"/>
      <c r="AC160" s="1"/>
      <c r="AD160" s="1"/>
      <c r="AE160" s="1"/>
      <c r="AF160" s="128"/>
      <c r="AG160" s="1"/>
      <c r="AH160" s="1"/>
      <c r="AI160" s="1"/>
      <c r="AJ160" s="128"/>
      <c r="AK160" s="10"/>
      <c r="AL160" s="1"/>
      <c r="AM160" s="7"/>
      <c r="AN160" s="1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1"/>
      <c r="BF160" s="1"/>
      <c r="BG160" s="1"/>
      <c r="BH160" s="7"/>
      <c r="BI160" s="1"/>
      <c r="BJ160" s="15"/>
      <c r="BK160" s="1"/>
      <c r="BL160" s="15"/>
      <c r="BM160" s="15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</row>
    <row r="161" spans="1:79" x14ac:dyDescent="0.3">
      <c r="A161" s="8"/>
      <c r="B161" s="7"/>
      <c r="C161" s="40"/>
      <c r="D161" s="16"/>
      <c r="E161" s="1"/>
      <c r="F161" s="133"/>
      <c r="G161" s="128"/>
      <c r="H161" s="41"/>
      <c r="I161" s="41"/>
      <c r="J161" s="10"/>
      <c r="K161" s="1"/>
      <c r="L161" s="1"/>
      <c r="M161" s="1"/>
      <c r="N161" s="1"/>
      <c r="O161" s="41"/>
      <c r="P161" s="41"/>
      <c r="Q161" s="10"/>
      <c r="R161" s="1"/>
      <c r="S161" s="41"/>
      <c r="T161" s="41"/>
      <c r="U161" s="41"/>
      <c r="V161" s="128"/>
      <c r="W161" s="1"/>
      <c r="X161" s="41"/>
      <c r="Y161" s="128"/>
      <c r="Z161" s="1"/>
      <c r="AA161" s="41"/>
      <c r="AB161" s="11"/>
      <c r="AC161" s="1"/>
      <c r="AD161" s="41"/>
      <c r="AE161" s="41"/>
      <c r="AF161" s="128"/>
      <c r="AG161" s="41"/>
      <c r="AH161" s="1"/>
      <c r="AI161" s="41"/>
      <c r="AJ161" s="128"/>
      <c r="AK161" s="10"/>
      <c r="AL161" s="1"/>
      <c r="AM161" s="7"/>
      <c r="AN161" s="7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1"/>
      <c r="BF161" s="5"/>
      <c r="BG161" s="5"/>
      <c r="BH161" s="5"/>
      <c r="BI161" s="5"/>
      <c r="BJ161" s="5"/>
      <c r="BK161" s="1"/>
      <c r="BL161" s="5"/>
      <c r="BM161" s="5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</row>
    <row r="162" spans="1:79" x14ac:dyDescent="0.3">
      <c r="A162" s="8"/>
      <c r="B162" s="38"/>
      <c r="C162" s="38"/>
      <c r="D162" s="38"/>
      <c r="E162" s="28"/>
      <c r="F162" s="28"/>
      <c r="G162" s="129"/>
      <c r="H162" s="28"/>
      <c r="I162" s="28"/>
      <c r="J162" s="130"/>
      <c r="K162" s="1"/>
      <c r="L162" s="1"/>
      <c r="M162" s="16"/>
      <c r="N162" s="1"/>
      <c r="O162" s="28"/>
      <c r="P162" s="28"/>
      <c r="Q162" s="130"/>
      <c r="R162" s="1"/>
      <c r="S162" s="28"/>
      <c r="T162" s="28"/>
      <c r="U162" s="28"/>
      <c r="V162" s="129"/>
      <c r="W162" s="1"/>
      <c r="X162" s="28"/>
      <c r="Y162" s="129"/>
      <c r="Z162" s="1"/>
      <c r="AA162" s="28"/>
      <c r="AB162" s="131"/>
      <c r="AC162" s="1"/>
      <c r="AD162" s="28"/>
      <c r="AE162" s="28"/>
      <c r="AF162" s="129"/>
      <c r="AG162" s="28"/>
      <c r="AH162" s="1"/>
      <c r="AI162" s="28"/>
      <c r="AJ162" s="129"/>
      <c r="AK162" s="130"/>
      <c r="AL162" s="1"/>
      <c r="AM162" s="7"/>
      <c r="AN162" s="7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1"/>
      <c r="BF162" s="5"/>
      <c r="BG162" s="5"/>
      <c r="BH162" s="5"/>
      <c r="BI162" s="5"/>
      <c r="BJ162" s="5"/>
      <c r="BK162" s="1"/>
      <c r="BL162" s="5"/>
      <c r="BM162" s="5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</row>
    <row r="163" spans="1:79" x14ac:dyDescent="0.3">
      <c r="A163" s="8"/>
      <c r="B163" s="7"/>
      <c r="C163" s="40"/>
      <c r="D163" s="16"/>
      <c r="E163" s="1"/>
      <c r="F163" s="133"/>
      <c r="G163" s="128"/>
      <c r="H163" s="41"/>
      <c r="I163" s="41"/>
      <c r="J163" s="10"/>
      <c r="K163" s="1"/>
      <c r="L163" s="1"/>
      <c r="M163" s="1"/>
      <c r="N163" s="1"/>
      <c r="O163" s="41"/>
      <c r="P163" s="41"/>
      <c r="Q163" s="10"/>
      <c r="R163" s="1"/>
      <c r="S163" s="41"/>
      <c r="T163" s="41"/>
      <c r="U163" s="41"/>
      <c r="V163" s="128"/>
      <c r="W163" s="1"/>
      <c r="X163" s="41"/>
      <c r="Y163" s="128"/>
      <c r="Z163" s="1"/>
      <c r="AA163" s="41"/>
      <c r="AB163" s="11"/>
      <c r="AC163" s="1"/>
      <c r="AD163" s="41"/>
      <c r="AE163" s="41"/>
      <c r="AF163" s="128"/>
      <c r="AG163" s="41"/>
      <c r="AH163" s="1"/>
      <c r="AI163" s="41"/>
      <c r="AJ163" s="128"/>
      <c r="AK163" s="10"/>
      <c r="AL163" s="1"/>
      <c r="AM163" s="7"/>
      <c r="AN163" s="7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1"/>
      <c r="BF163" s="5"/>
      <c r="BG163" s="5"/>
      <c r="BH163" s="5"/>
      <c r="BI163" s="5"/>
      <c r="BJ163" s="5"/>
      <c r="BK163" s="1"/>
      <c r="BL163" s="5"/>
      <c r="BM163" s="5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</row>
    <row r="164" spans="1:79" x14ac:dyDescent="0.3">
      <c r="A164" s="8"/>
      <c r="B164" s="7"/>
      <c r="C164" s="7"/>
      <c r="D164" s="15"/>
      <c r="E164" s="1"/>
      <c r="F164" s="1"/>
      <c r="G164" s="128"/>
      <c r="H164" s="1"/>
      <c r="I164" s="1"/>
      <c r="J164" s="10"/>
      <c r="K164" s="1"/>
      <c r="L164" s="1"/>
      <c r="M164" s="16"/>
      <c r="N164" s="1"/>
      <c r="O164" s="1"/>
      <c r="P164" s="1"/>
      <c r="Q164" s="10"/>
      <c r="R164" s="1"/>
      <c r="S164" s="1"/>
      <c r="T164" s="1"/>
      <c r="U164" s="1"/>
      <c r="V164" s="128"/>
      <c r="W164" s="1"/>
      <c r="X164" s="1"/>
      <c r="Y164" s="128"/>
      <c r="Z164" s="1"/>
      <c r="AA164" s="1"/>
      <c r="AB164" s="11"/>
      <c r="AC164" s="1"/>
      <c r="AD164" s="1"/>
      <c r="AE164" s="1"/>
      <c r="AF164" s="128"/>
      <c r="AG164" s="1"/>
      <c r="AH164" s="1"/>
      <c r="AI164" s="1"/>
      <c r="AJ164" s="128"/>
      <c r="AK164" s="10"/>
      <c r="AL164" s="1"/>
      <c r="AM164" s="7"/>
      <c r="AN164" s="7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27"/>
      <c r="BF164" s="28"/>
      <c r="BG164" s="28"/>
      <c r="BH164" s="28"/>
      <c r="BI164" s="29"/>
      <c r="BJ164" s="30"/>
      <c r="BK164" s="24"/>
      <c r="BL164" s="29"/>
      <c r="BM164" s="30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</row>
    <row r="165" spans="1:79" x14ac:dyDescent="0.3">
      <c r="A165" s="8"/>
      <c r="B165" s="38"/>
      <c r="C165" s="38"/>
      <c r="D165" s="38"/>
      <c r="E165" s="28"/>
      <c r="F165" s="28"/>
      <c r="G165" s="129"/>
      <c r="H165" s="28"/>
      <c r="I165" s="28"/>
      <c r="J165" s="130"/>
      <c r="K165" s="1"/>
      <c r="L165" s="1"/>
      <c r="M165" s="16"/>
      <c r="N165" s="1"/>
      <c r="O165" s="28"/>
      <c r="P165" s="28"/>
      <c r="Q165" s="130"/>
      <c r="R165" s="1"/>
      <c r="S165" s="28"/>
      <c r="T165" s="28"/>
      <c r="U165" s="28"/>
      <c r="V165" s="129"/>
      <c r="W165" s="1"/>
      <c r="X165" s="28"/>
      <c r="Y165" s="129"/>
      <c r="Z165" s="1"/>
      <c r="AA165" s="28"/>
      <c r="AB165" s="131"/>
      <c r="AC165" s="1"/>
      <c r="AD165" s="28"/>
      <c r="AE165" s="28"/>
      <c r="AF165" s="129"/>
      <c r="AG165" s="28"/>
      <c r="AH165" s="1"/>
      <c r="AI165" s="28"/>
      <c r="AJ165" s="129"/>
      <c r="AK165" s="130"/>
      <c r="AL165" s="1"/>
      <c r="AM165" s="7"/>
      <c r="AN165" s="7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27"/>
      <c r="BF165" s="28"/>
      <c r="BG165" s="28"/>
      <c r="BH165" s="28"/>
      <c r="BI165" s="29"/>
      <c r="BJ165" s="30"/>
      <c r="BK165" s="24"/>
      <c r="BL165" s="29"/>
      <c r="BM165" s="30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</row>
    <row r="166" spans="1:79" x14ac:dyDescent="0.3">
      <c r="A166" s="8"/>
      <c r="B166" s="7"/>
      <c r="C166" s="7"/>
      <c r="D166" s="15"/>
      <c r="E166" s="1"/>
      <c r="F166" s="1"/>
      <c r="G166" s="128"/>
      <c r="H166" s="1"/>
      <c r="I166" s="1"/>
      <c r="J166" s="10"/>
      <c r="K166" s="1"/>
      <c r="L166" s="1"/>
      <c r="M166" s="16"/>
      <c r="N166" s="1"/>
      <c r="O166" s="1"/>
      <c r="P166" s="1"/>
      <c r="Q166" s="10"/>
      <c r="R166" s="1"/>
      <c r="S166" s="1"/>
      <c r="T166" s="1"/>
      <c r="U166" s="1"/>
      <c r="V166" s="128"/>
      <c r="W166" s="1"/>
      <c r="X166" s="1"/>
      <c r="Y166" s="128"/>
      <c r="Z166" s="1"/>
      <c r="AA166" s="1"/>
      <c r="AB166" s="11"/>
      <c r="AC166" s="1"/>
      <c r="AD166" s="1"/>
      <c r="AE166" s="1"/>
      <c r="AF166" s="128"/>
      <c r="AG166" s="1"/>
      <c r="AH166" s="1"/>
      <c r="AI166" s="1"/>
      <c r="AJ166" s="128"/>
      <c r="AK166" s="10"/>
      <c r="AL166" s="1"/>
      <c r="AM166" s="7"/>
      <c r="AN166" s="7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27"/>
      <c r="BF166" s="28"/>
      <c r="BG166" s="28"/>
      <c r="BH166" s="28"/>
      <c r="BI166" s="29"/>
      <c r="BJ166" s="30"/>
      <c r="BK166" s="24"/>
      <c r="BL166" s="29"/>
      <c r="BM166" s="30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</row>
    <row r="167" spans="1:79" x14ac:dyDescent="0.3">
      <c r="A167" s="8"/>
      <c r="B167" s="7"/>
      <c r="C167" s="7"/>
      <c r="D167" s="15"/>
      <c r="E167" s="1"/>
      <c r="F167" s="9"/>
      <c r="G167" s="128"/>
      <c r="H167" s="1"/>
      <c r="I167" s="1"/>
      <c r="J167" s="10"/>
      <c r="K167" s="1"/>
      <c r="L167" s="1"/>
      <c r="M167" s="1"/>
      <c r="N167" s="1"/>
      <c r="O167" s="1"/>
      <c r="P167" s="1"/>
      <c r="Q167" s="10"/>
      <c r="R167" s="1"/>
      <c r="S167" s="1"/>
      <c r="T167" s="1"/>
      <c r="U167" s="1"/>
      <c r="V167" s="128"/>
      <c r="W167" s="1"/>
      <c r="X167" s="1"/>
      <c r="Y167" s="128"/>
      <c r="Z167" s="1"/>
      <c r="AA167" s="1"/>
      <c r="AB167" s="11"/>
      <c r="AC167" s="1"/>
      <c r="AD167" s="1"/>
      <c r="AE167" s="1"/>
      <c r="AF167" s="128"/>
      <c r="AG167" s="1"/>
      <c r="AH167" s="1"/>
      <c r="AI167" s="1"/>
      <c r="AJ167" s="128"/>
      <c r="AK167" s="10"/>
      <c r="AL167" s="1"/>
      <c r="AM167" s="7"/>
      <c r="AN167" s="1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27"/>
      <c r="BF167" s="31"/>
      <c r="BG167" s="28"/>
      <c r="BH167" s="28"/>
      <c r="BI167" s="29"/>
      <c r="BJ167" s="32"/>
      <c r="BK167" s="24"/>
      <c r="BL167" s="29"/>
      <c r="BM167" s="30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</row>
    <row r="168" spans="1:79" x14ac:dyDescent="0.3">
      <c r="A168" s="8"/>
      <c r="B168" s="38"/>
      <c r="C168" s="38"/>
      <c r="D168" s="38"/>
      <c r="E168" s="28"/>
      <c r="F168" s="28"/>
      <c r="G168" s="129"/>
      <c r="H168" s="28"/>
      <c r="I168" s="28"/>
      <c r="J168" s="130"/>
      <c r="K168" s="1"/>
      <c r="L168" s="1"/>
      <c r="M168" s="16"/>
      <c r="N168" s="1"/>
      <c r="O168" s="28"/>
      <c r="P168" s="28"/>
      <c r="Q168" s="130"/>
      <c r="R168" s="1"/>
      <c r="S168" s="28"/>
      <c r="T168" s="28"/>
      <c r="U168" s="28"/>
      <c r="V168" s="129"/>
      <c r="W168" s="1"/>
      <c r="X168" s="28"/>
      <c r="Y168" s="129"/>
      <c r="Z168" s="1"/>
      <c r="AA168" s="28"/>
      <c r="AB168" s="131"/>
      <c r="AC168" s="1"/>
      <c r="AD168" s="28"/>
      <c r="AE168" s="28"/>
      <c r="AF168" s="129"/>
      <c r="AG168" s="28"/>
      <c r="AH168" s="1"/>
      <c r="AI168" s="28"/>
      <c r="AJ168" s="129"/>
      <c r="AK168" s="130"/>
      <c r="AL168" s="1"/>
      <c r="AM168" s="7"/>
      <c r="AN168" s="7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27"/>
      <c r="BF168" s="28"/>
      <c r="BG168" s="28"/>
      <c r="BH168" s="28"/>
      <c r="BI168" s="29"/>
      <c r="BJ168" s="32"/>
      <c r="BK168" s="24"/>
      <c r="BL168" s="29"/>
      <c r="BM168" s="30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</row>
    <row r="169" spans="1:79" x14ac:dyDescent="0.3">
      <c r="A169" s="8"/>
      <c r="B169" s="7"/>
      <c r="C169" s="7"/>
      <c r="D169" s="15"/>
      <c r="E169" s="1"/>
      <c r="F169" s="9"/>
      <c r="G169" s="128"/>
      <c r="H169" s="1"/>
      <c r="I169" s="1"/>
      <c r="J169" s="10"/>
      <c r="K169" s="1"/>
      <c r="L169" s="1"/>
      <c r="M169" s="1"/>
      <c r="N169" s="1"/>
      <c r="O169" s="1"/>
      <c r="P169" s="1"/>
      <c r="Q169" s="10"/>
      <c r="R169" s="1"/>
      <c r="S169" s="1"/>
      <c r="T169" s="1"/>
      <c r="U169" s="1"/>
      <c r="V169" s="128"/>
      <c r="W169" s="1"/>
      <c r="X169" s="1"/>
      <c r="Y169" s="128"/>
      <c r="Z169" s="1"/>
      <c r="AA169" s="1"/>
      <c r="AB169" s="11"/>
      <c r="AC169" s="1"/>
      <c r="AD169" s="1"/>
      <c r="AE169" s="1"/>
      <c r="AF169" s="128"/>
      <c r="AG169" s="1"/>
      <c r="AH169" s="1"/>
      <c r="AI169" s="1"/>
      <c r="AJ169" s="128"/>
      <c r="AK169" s="10"/>
      <c r="AL169" s="1"/>
      <c r="AM169" s="7"/>
      <c r="AN169" s="7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27"/>
      <c r="BF169" s="28"/>
      <c r="BG169" s="28"/>
      <c r="BH169" s="28"/>
      <c r="BI169" s="29"/>
      <c r="BJ169" s="32"/>
      <c r="BK169" s="24"/>
      <c r="BL169" s="29"/>
      <c r="BM169" s="30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</row>
    <row r="170" spans="1:79" x14ac:dyDescent="0.3">
      <c r="A170" s="8"/>
      <c r="B170" s="7"/>
      <c r="C170" s="7"/>
      <c r="D170" s="15"/>
      <c r="E170" s="1"/>
      <c r="F170" s="1"/>
      <c r="G170" s="128"/>
      <c r="H170" s="1"/>
      <c r="I170" s="1"/>
      <c r="J170" s="10"/>
      <c r="K170" s="1"/>
      <c r="L170" s="6"/>
      <c r="M170" s="16"/>
      <c r="N170" s="1"/>
      <c r="O170" s="1"/>
      <c r="P170" s="1"/>
      <c r="Q170" s="10"/>
      <c r="R170" s="1"/>
      <c r="S170" s="1"/>
      <c r="T170" s="1"/>
      <c r="U170" s="1"/>
      <c r="V170" s="128"/>
      <c r="W170" s="1"/>
      <c r="X170" s="1"/>
      <c r="Y170" s="128"/>
      <c r="Z170" s="1"/>
      <c r="AA170" s="1"/>
      <c r="AB170" s="11"/>
      <c r="AC170" s="1"/>
      <c r="AD170" s="1"/>
      <c r="AE170" s="1"/>
      <c r="AF170" s="128"/>
      <c r="AG170" s="1"/>
      <c r="AH170" s="1"/>
      <c r="AI170" s="1"/>
      <c r="AJ170" s="128"/>
      <c r="AK170" s="10"/>
      <c r="AL170" s="1"/>
      <c r="AM170" s="7"/>
      <c r="AN170" s="7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27"/>
      <c r="BF170" s="28"/>
      <c r="BG170" s="28"/>
      <c r="BH170" s="28"/>
      <c r="BI170" s="29"/>
      <c r="BJ170" s="32"/>
      <c r="BK170" s="24"/>
      <c r="BL170" s="29"/>
      <c r="BM170" s="30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</row>
    <row r="171" spans="1:79" x14ac:dyDescent="0.3">
      <c r="A171" s="8"/>
      <c r="B171" s="7"/>
      <c r="C171" s="7"/>
      <c r="D171" s="15"/>
      <c r="E171" s="1"/>
      <c r="F171" s="9"/>
      <c r="G171" s="128"/>
      <c r="H171" s="1"/>
      <c r="I171" s="1"/>
      <c r="J171" s="10"/>
      <c r="K171" s="1"/>
      <c r="L171" s="1"/>
      <c r="M171" s="1"/>
      <c r="N171" s="1"/>
      <c r="O171" s="1"/>
      <c r="P171" s="1"/>
      <c r="Q171" s="10"/>
      <c r="R171" s="1"/>
      <c r="S171" s="1"/>
      <c r="T171" s="1"/>
      <c r="U171" s="1"/>
      <c r="V171" s="128"/>
      <c r="W171" s="1"/>
      <c r="X171" s="1"/>
      <c r="Y171" s="128"/>
      <c r="Z171" s="1"/>
      <c r="AA171" s="1"/>
      <c r="AB171" s="11"/>
      <c r="AC171" s="1"/>
      <c r="AD171" s="1"/>
      <c r="AE171" s="1"/>
      <c r="AF171" s="128"/>
      <c r="AG171" s="1"/>
      <c r="AH171" s="1"/>
      <c r="AI171" s="1"/>
      <c r="AJ171" s="128"/>
      <c r="AK171" s="10"/>
      <c r="AL171" s="1"/>
      <c r="AM171" s="7"/>
      <c r="AN171" s="7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27"/>
      <c r="BF171" s="31"/>
      <c r="BG171" s="31"/>
      <c r="BH171" s="28"/>
      <c r="BI171" s="29"/>
      <c r="BJ171" s="32"/>
      <c r="BK171" s="24"/>
      <c r="BL171" s="29"/>
      <c r="BM171" s="30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</row>
    <row r="172" spans="1:79" x14ac:dyDescent="0.3">
      <c r="A172" s="8"/>
      <c r="B172" s="38"/>
      <c r="C172" s="38"/>
      <c r="D172" s="38"/>
      <c r="E172" s="28"/>
      <c r="F172" s="132"/>
      <c r="G172" s="129"/>
      <c r="H172" s="28"/>
      <c r="I172" s="132"/>
      <c r="J172" s="130"/>
      <c r="K172" s="1"/>
      <c r="L172" s="28"/>
      <c r="M172" s="28"/>
      <c r="N172" s="1"/>
      <c r="O172" s="28"/>
      <c r="P172" s="28"/>
      <c r="Q172" s="130"/>
      <c r="R172" s="1"/>
      <c r="S172" s="28"/>
      <c r="T172" s="28"/>
      <c r="U172" s="28"/>
      <c r="V172" s="129"/>
      <c r="W172" s="1"/>
      <c r="X172" s="28"/>
      <c r="Y172" s="129"/>
      <c r="Z172" s="1"/>
      <c r="AA172" s="28"/>
      <c r="AB172" s="131"/>
      <c r="AC172" s="1"/>
      <c r="AD172" s="28"/>
      <c r="AE172" s="28"/>
      <c r="AF172" s="129"/>
      <c r="AG172" s="28"/>
      <c r="AH172" s="1"/>
      <c r="AI172" s="132"/>
      <c r="AJ172" s="129"/>
      <c r="AK172" s="130"/>
      <c r="AL172" s="1"/>
      <c r="AM172" s="7"/>
      <c r="AN172" s="7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27"/>
      <c r="BF172" s="31"/>
      <c r="BG172" s="31"/>
      <c r="BH172" s="28"/>
      <c r="BI172" s="29"/>
      <c r="BJ172" s="32"/>
      <c r="BK172" s="24"/>
      <c r="BL172" s="29"/>
      <c r="BM172" s="30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</row>
    <row r="173" spans="1:79" x14ac:dyDescent="0.3">
      <c r="A173" s="8"/>
      <c r="B173" s="7"/>
      <c r="C173" s="7"/>
      <c r="D173" s="15"/>
      <c r="E173" s="1"/>
      <c r="F173" s="9"/>
      <c r="G173" s="128"/>
      <c r="H173" s="1"/>
      <c r="I173" s="1"/>
      <c r="J173" s="10"/>
      <c r="K173" s="1"/>
      <c r="L173" s="1"/>
      <c r="M173" s="1"/>
      <c r="N173" s="1"/>
      <c r="O173" s="1"/>
      <c r="P173" s="1"/>
      <c r="Q173" s="10"/>
      <c r="R173" s="1"/>
      <c r="S173" s="1"/>
      <c r="T173" s="1"/>
      <c r="U173" s="1"/>
      <c r="V173" s="128"/>
      <c r="W173" s="1"/>
      <c r="X173" s="1"/>
      <c r="Y173" s="128"/>
      <c r="Z173" s="1"/>
      <c r="AA173" s="1"/>
      <c r="AB173" s="11"/>
      <c r="AC173" s="1"/>
      <c r="AD173" s="1"/>
      <c r="AE173" s="1"/>
      <c r="AF173" s="128"/>
      <c r="AG173" s="1"/>
      <c r="AH173" s="1"/>
      <c r="AI173" s="1"/>
      <c r="AJ173" s="128"/>
      <c r="AK173" s="10"/>
      <c r="AL173" s="1"/>
      <c r="AM173" s="7"/>
      <c r="AN173" s="7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27"/>
      <c r="BF173" s="31"/>
      <c r="BG173" s="31"/>
      <c r="BH173" s="28"/>
      <c r="BI173" s="29"/>
      <c r="BJ173" s="32"/>
      <c r="BK173" s="24"/>
      <c r="BL173" s="29"/>
      <c r="BM173" s="30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</row>
    <row r="174" spans="1:79" x14ac:dyDescent="0.3">
      <c r="A174" s="8"/>
      <c r="B174" s="7"/>
      <c r="C174" s="7"/>
      <c r="D174" s="15"/>
      <c r="E174" s="1"/>
      <c r="F174" s="9"/>
      <c r="G174" s="128"/>
      <c r="H174" s="1"/>
      <c r="I174" s="1"/>
      <c r="J174" s="10"/>
      <c r="K174" s="1"/>
      <c r="L174" s="1"/>
      <c r="M174" s="1"/>
      <c r="N174" s="1"/>
      <c r="O174" s="1"/>
      <c r="P174" s="1"/>
      <c r="Q174" s="10"/>
      <c r="R174" s="1"/>
      <c r="S174" s="1"/>
      <c r="T174" s="1"/>
      <c r="U174" s="1"/>
      <c r="V174" s="128"/>
      <c r="W174" s="1"/>
      <c r="X174" s="1"/>
      <c r="Y174" s="128"/>
      <c r="Z174" s="1"/>
      <c r="AA174" s="1"/>
      <c r="AB174" s="11"/>
      <c r="AC174" s="1"/>
      <c r="AD174" s="1"/>
      <c r="AE174" s="1"/>
      <c r="AF174" s="128"/>
      <c r="AG174" s="1"/>
      <c r="AH174" s="1"/>
      <c r="AI174" s="1"/>
      <c r="AJ174" s="128"/>
      <c r="AK174" s="10"/>
      <c r="AL174" s="1"/>
      <c r="AM174" s="7"/>
      <c r="AN174" s="1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27"/>
      <c r="BF174" s="28"/>
      <c r="BG174" s="28"/>
      <c r="BH174" s="28"/>
      <c r="BI174" s="29"/>
      <c r="BJ174" s="32"/>
      <c r="BK174" s="24"/>
      <c r="BL174" s="29"/>
      <c r="BM174" s="30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</row>
    <row r="175" spans="1:79" x14ac:dyDescent="0.3">
      <c r="A175" s="8"/>
      <c r="B175" s="38"/>
      <c r="C175" s="38"/>
      <c r="D175" s="38"/>
      <c r="E175" s="28"/>
      <c r="F175" s="28"/>
      <c r="G175" s="129"/>
      <c r="H175" s="28"/>
      <c r="I175" s="28"/>
      <c r="J175" s="130"/>
      <c r="K175" s="1"/>
      <c r="L175" s="1"/>
      <c r="M175" s="16"/>
      <c r="N175" s="1"/>
      <c r="O175" s="28"/>
      <c r="P175" s="28"/>
      <c r="Q175" s="130"/>
      <c r="R175" s="1"/>
      <c r="S175" s="28"/>
      <c r="T175" s="28"/>
      <c r="U175" s="28"/>
      <c r="V175" s="129"/>
      <c r="W175" s="1"/>
      <c r="X175" s="28"/>
      <c r="Y175" s="129"/>
      <c r="Z175" s="1"/>
      <c r="AA175" s="28"/>
      <c r="AB175" s="131"/>
      <c r="AC175" s="1"/>
      <c r="AD175" s="28"/>
      <c r="AE175" s="28"/>
      <c r="AF175" s="129"/>
      <c r="AG175" s="28"/>
      <c r="AH175" s="1"/>
      <c r="AI175" s="28"/>
      <c r="AJ175" s="129"/>
      <c r="AK175" s="130"/>
      <c r="AL175" s="1"/>
      <c r="AM175" s="7"/>
      <c r="AN175" s="7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27"/>
      <c r="BF175" s="28"/>
      <c r="BG175" s="28"/>
      <c r="BH175" s="28"/>
      <c r="BI175" s="29"/>
      <c r="BJ175" s="32"/>
      <c r="BK175" s="24"/>
      <c r="BL175" s="29"/>
      <c r="BM175" s="30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</row>
    <row r="176" spans="1:79" x14ac:dyDescent="0.3">
      <c r="A176" s="8"/>
      <c r="B176" s="7"/>
      <c r="C176" s="7"/>
      <c r="D176" s="15"/>
      <c r="E176" s="1"/>
      <c r="F176" s="9"/>
      <c r="G176" s="128"/>
      <c r="H176" s="1"/>
      <c r="I176" s="1"/>
      <c r="J176" s="10"/>
      <c r="K176" s="1"/>
      <c r="L176" s="1"/>
      <c r="M176" s="1"/>
      <c r="N176" s="1"/>
      <c r="O176" s="1"/>
      <c r="P176" s="1"/>
      <c r="Q176" s="10"/>
      <c r="R176" s="1"/>
      <c r="S176" s="1"/>
      <c r="T176" s="1"/>
      <c r="U176" s="1"/>
      <c r="V176" s="128"/>
      <c r="W176" s="1"/>
      <c r="X176" s="1"/>
      <c r="Y176" s="128"/>
      <c r="Z176" s="1"/>
      <c r="AA176" s="1"/>
      <c r="AB176" s="11"/>
      <c r="AC176" s="1"/>
      <c r="AD176" s="1"/>
      <c r="AE176" s="1"/>
      <c r="AF176" s="128"/>
      <c r="AG176" s="1"/>
      <c r="AH176" s="1"/>
      <c r="AI176" s="1"/>
      <c r="AJ176" s="128"/>
      <c r="AK176" s="10"/>
      <c r="AL176" s="1"/>
      <c r="AM176" s="7"/>
      <c r="AN176" s="7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27"/>
      <c r="BF176" s="28"/>
      <c r="BG176" s="28"/>
      <c r="BH176" s="28"/>
      <c r="BI176" s="29"/>
      <c r="BJ176" s="32"/>
      <c r="BK176" s="24"/>
      <c r="BL176" s="29"/>
      <c r="BM176" s="30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</row>
    <row r="177" spans="1:79" x14ac:dyDescent="0.3">
      <c r="A177" s="8"/>
      <c r="B177" s="7"/>
      <c r="C177" s="7"/>
      <c r="D177" s="15"/>
      <c r="E177" s="1"/>
      <c r="F177" s="1"/>
      <c r="G177" s="128"/>
      <c r="H177" s="1"/>
      <c r="I177" s="1"/>
      <c r="J177" s="10"/>
      <c r="K177" s="1"/>
      <c r="L177" s="1"/>
      <c r="M177" s="16"/>
      <c r="N177" s="1"/>
      <c r="O177" s="1"/>
      <c r="P177" s="1"/>
      <c r="Q177" s="10"/>
      <c r="R177" s="1"/>
      <c r="S177" s="1"/>
      <c r="T177" s="1"/>
      <c r="U177" s="1"/>
      <c r="V177" s="128"/>
      <c r="W177" s="1"/>
      <c r="X177" s="1"/>
      <c r="Y177" s="128"/>
      <c r="Z177" s="1"/>
      <c r="AA177" s="1"/>
      <c r="AB177" s="11"/>
      <c r="AC177" s="1"/>
      <c r="AD177" s="1"/>
      <c r="AE177" s="1"/>
      <c r="AF177" s="128"/>
      <c r="AG177" s="1"/>
      <c r="AH177" s="1"/>
      <c r="AI177" s="1"/>
      <c r="AJ177" s="128"/>
      <c r="AK177" s="10"/>
      <c r="AL177" s="1"/>
      <c r="AM177" s="7"/>
      <c r="AN177" s="7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27"/>
      <c r="BF177" s="28"/>
      <c r="BG177" s="28"/>
      <c r="BH177" s="28"/>
      <c r="BI177" s="29"/>
      <c r="BJ177" s="32"/>
      <c r="BK177" s="24"/>
      <c r="BL177" s="29"/>
      <c r="BM177" s="30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</row>
    <row r="178" spans="1:79" x14ac:dyDescent="0.3">
      <c r="A178" s="8"/>
      <c r="B178" s="38"/>
      <c r="C178" s="38"/>
      <c r="D178" s="38"/>
      <c r="E178" s="28"/>
      <c r="F178" s="28"/>
      <c r="G178" s="129"/>
      <c r="H178" s="28"/>
      <c r="I178" s="28"/>
      <c r="J178" s="130"/>
      <c r="K178" s="1"/>
      <c r="L178" s="1"/>
      <c r="M178" s="16"/>
      <c r="N178" s="1"/>
      <c r="O178" s="28"/>
      <c r="P178" s="28"/>
      <c r="Q178" s="130"/>
      <c r="R178" s="1"/>
      <c r="S178" s="28"/>
      <c r="T178" s="28"/>
      <c r="U178" s="28"/>
      <c r="V178" s="129"/>
      <c r="W178" s="1"/>
      <c r="X178" s="28"/>
      <c r="Y178" s="129"/>
      <c r="Z178" s="1"/>
      <c r="AA178" s="28"/>
      <c r="AB178" s="131"/>
      <c r="AC178" s="1"/>
      <c r="AD178" s="28"/>
      <c r="AE178" s="28"/>
      <c r="AF178" s="129"/>
      <c r="AG178" s="28"/>
      <c r="AH178" s="1"/>
      <c r="AI178" s="28"/>
      <c r="AJ178" s="129"/>
      <c r="AK178" s="130"/>
      <c r="AL178" s="1"/>
      <c r="AM178" s="7"/>
      <c r="AN178" s="7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27"/>
      <c r="BF178" s="28"/>
      <c r="BG178" s="28"/>
      <c r="BH178" s="28"/>
      <c r="BI178" s="29"/>
      <c r="BJ178" s="32"/>
      <c r="BK178" s="24"/>
      <c r="BL178" s="29"/>
      <c r="BM178" s="30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</row>
    <row r="179" spans="1:79" x14ac:dyDescent="0.3">
      <c r="A179" s="8"/>
      <c r="B179" s="7"/>
      <c r="C179" s="7"/>
      <c r="D179" s="15"/>
      <c r="E179" s="1"/>
      <c r="F179" s="1"/>
      <c r="G179" s="128"/>
      <c r="H179" s="1"/>
      <c r="I179" s="1"/>
      <c r="J179" s="10"/>
      <c r="K179" s="1"/>
      <c r="L179" s="1"/>
      <c r="M179" s="16"/>
      <c r="N179" s="1"/>
      <c r="O179" s="1"/>
      <c r="P179" s="1"/>
      <c r="Q179" s="10"/>
      <c r="R179" s="1"/>
      <c r="S179" s="1"/>
      <c r="T179" s="1"/>
      <c r="U179" s="1"/>
      <c r="V179" s="128"/>
      <c r="W179" s="1"/>
      <c r="X179" s="1"/>
      <c r="Y179" s="128"/>
      <c r="Z179" s="1"/>
      <c r="AA179" s="1"/>
      <c r="AB179" s="11"/>
      <c r="AC179" s="1"/>
      <c r="AD179" s="1"/>
      <c r="AE179" s="1"/>
      <c r="AF179" s="128"/>
      <c r="AG179" s="1"/>
      <c r="AH179" s="1"/>
      <c r="AI179" s="1"/>
      <c r="AJ179" s="128"/>
      <c r="AK179" s="10"/>
      <c r="AL179" s="1"/>
      <c r="AM179" s="7"/>
      <c r="AN179" s="7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27"/>
      <c r="BF179" s="28"/>
      <c r="BG179" s="28"/>
      <c r="BH179" s="28"/>
      <c r="BI179" s="29"/>
      <c r="BJ179" s="32"/>
      <c r="BK179" s="24"/>
      <c r="BL179" s="29"/>
      <c r="BM179" s="30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</row>
    <row r="180" spans="1:79" x14ac:dyDescent="0.3">
      <c r="A180" s="8"/>
      <c r="B180" s="7"/>
      <c r="C180" s="7"/>
      <c r="D180" s="15"/>
      <c r="E180" s="1"/>
      <c r="F180" s="1"/>
      <c r="G180" s="128"/>
      <c r="H180" s="1"/>
      <c r="I180" s="1"/>
      <c r="J180" s="10"/>
      <c r="K180" s="1"/>
      <c r="L180" s="6"/>
      <c r="M180" s="16"/>
      <c r="N180" s="1"/>
      <c r="O180" s="1"/>
      <c r="P180" s="1"/>
      <c r="Q180" s="10"/>
      <c r="R180" s="1"/>
      <c r="S180" s="1"/>
      <c r="T180" s="1"/>
      <c r="U180" s="1"/>
      <c r="V180" s="128"/>
      <c r="W180" s="1"/>
      <c r="X180" s="1"/>
      <c r="Y180" s="128"/>
      <c r="Z180" s="1"/>
      <c r="AA180" s="1"/>
      <c r="AB180" s="11"/>
      <c r="AC180" s="1"/>
      <c r="AD180" s="1"/>
      <c r="AE180" s="1"/>
      <c r="AF180" s="128"/>
      <c r="AG180" s="1"/>
      <c r="AH180" s="1"/>
      <c r="AI180" s="1"/>
      <c r="AJ180" s="128"/>
      <c r="AK180" s="10"/>
      <c r="AL180" s="1"/>
      <c r="AM180" s="7"/>
      <c r="AN180" s="7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27"/>
      <c r="BF180" s="28"/>
      <c r="BG180" s="28"/>
      <c r="BH180" s="28"/>
      <c r="BI180" s="29"/>
      <c r="BJ180" s="32"/>
      <c r="BK180" s="24"/>
      <c r="BL180" s="29"/>
      <c r="BM180" s="30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</row>
    <row r="181" spans="1:79" x14ac:dyDescent="0.3">
      <c r="A181" s="8"/>
      <c r="B181" s="7"/>
      <c r="C181" s="7"/>
      <c r="D181" s="15"/>
      <c r="E181" s="1"/>
      <c r="F181" s="9"/>
      <c r="G181" s="128"/>
      <c r="H181" s="1"/>
      <c r="I181" s="1"/>
      <c r="J181" s="10"/>
      <c r="K181" s="1"/>
      <c r="L181" s="1"/>
      <c r="M181" s="1"/>
      <c r="N181" s="1"/>
      <c r="O181" s="1"/>
      <c r="P181" s="1"/>
      <c r="Q181" s="10"/>
      <c r="R181" s="1"/>
      <c r="S181" s="1"/>
      <c r="T181" s="1"/>
      <c r="U181" s="1"/>
      <c r="V181" s="128"/>
      <c r="W181" s="1"/>
      <c r="X181" s="1"/>
      <c r="Y181" s="128"/>
      <c r="Z181" s="1"/>
      <c r="AA181" s="1"/>
      <c r="AB181" s="11"/>
      <c r="AC181" s="1"/>
      <c r="AD181" s="1"/>
      <c r="AE181" s="1"/>
      <c r="AF181" s="128"/>
      <c r="AG181" s="1"/>
      <c r="AH181" s="1"/>
      <c r="AI181" s="1"/>
      <c r="AJ181" s="128"/>
      <c r="AK181" s="10"/>
      <c r="AL181" s="1"/>
      <c r="AM181" s="7"/>
      <c r="AN181" s="1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27"/>
      <c r="BF181" s="34"/>
      <c r="BG181" s="28"/>
      <c r="BH181" s="28"/>
      <c r="BI181" s="29"/>
      <c r="BJ181" s="32"/>
      <c r="BK181" s="24"/>
      <c r="BL181" s="29"/>
      <c r="BM181" s="30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</row>
    <row r="182" spans="1:79" x14ac:dyDescent="0.3">
      <c r="A182" s="8"/>
      <c r="B182" s="38"/>
      <c r="C182" s="38"/>
      <c r="D182" s="38"/>
      <c r="E182" s="28"/>
      <c r="F182" s="132"/>
      <c r="G182" s="129"/>
      <c r="H182" s="28"/>
      <c r="I182" s="132"/>
      <c r="J182" s="130"/>
      <c r="K182" s="1"/>
      <c r="L182" s="28"/>
      <c r="M182" s="28"/>
      <c r="N182" s="1"/>
      <c r="O182" s="28"/>
      <c r="P182" s="28"/>
      <c r="Q182" s="130"/>
      <c r="R182" s="1"/>
      <c r="S182" s="28"/>
      <c r="T182" s="28"/>
      <c r="U182" s="28"/>
      <c r="V182" s="129"/>
      <c r="W182" s="1"/>
      <c r="X182" s="28"/>
      <c r="Y182" s="129"/>
      <c r="Z182" s="1"/>
      <c r="AA182" s="28"/>
      <c r="AB182" s="131"/>
      <c r="AC182" s="1"/>
      <c r="AD182" s="28"/>
      <c r="AE182" s="28"/>
      <c r="AF182" s="129"/>
      <c r="AG182" s="28"/>
      <c r="AH182" s="1"/>
      <c r="AI182" s="132"/>
      <c r="AJ182" s="129"/>
      <c r="AK182" s="130"/>
      <c r="AL182" s="1"/>
      <c r="AM182" s="7"/>
      <c r="AN182" s="1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27"/>
      <c r="BF182" s="34"/>
      <c r="BG182" s="28"/>
      <c r="BH182" s="28"/>
      <c r="BI182" s="29"/>
      <c r="BJ182" s="32"/>
      <c r="BK182" s="24"/>
      <c r="BL182" s="29"/>
      <c r="BM182" s="30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</row>
    <row r="183" spans="1:79" x14ac:dyDescent="0.3">
      <c r="A183" s="8"/>
      <c r="B183" s="7"/>
      <c r="C183" s="7"/>
      <c r="D183" s="15"/>
      <c r="E183" s="1"/>
      <c r="F183" s="9"/>
      <c r="G183" s="128"/>
      <c r="H183" s="1"/>
      <c r="I183" s="1"/>
      <c r="J183" s="10"/>
      <c r="K183" s="1"/>
      <c r="L183" s="1"/>
      <c r="M183" s="1"/>
      <c r="N183" s="1"/>
      <c r="O183" s="1"/>
      <c r="P183" s="1"/>
      <c r="Q183" s="10"/>
      <c r="R183" s="1"/>
      <c r="S183" s="1"/>
      <c r="T183" s="1"/>
      <c r="U183" s="1"/>
      <c r="V183" s="128"/>
      <c r="W183" s="1"/>
      <c r="X183" s="1"/>
      <c r="Y183" s="128"/>
      <c r="Z183" s="1"/>
      <c r="AA183" s="1"/>
      <c r="AB183" s="11"/>
      <c r="AC183" s="1"/>
      <c r="AD183" s="1"/>
      <c r="AE183" s="1"/>
      <c r="AF183" s="128"/>
      <c r="AG183" s="1"/>
      <c r="AH183" s="1"/>
      <c r="AI183" s="1"/>
      <c r="AJ183" s="128"/>
      <c r="AK183" s="10"/>
      <c r="AL183" s="1"/>
      <c r="AM183" s="7"/>
      <c r="AN183" s="1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27"/>
      <c r="BF183" s="34"/>
      <c r="BG183" s="28"/>
      <c r="BH183" s="28"/>
      <c r="BI183" s="29"/>
      <c r="BJ183" s="32"/>
      <c r="BK183" s="24"/>
      <c r="BL183" s="29"/>
      <c r="BM183" s="30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</row>
    <row r="184" spans="1:79" x14ac:dyDescent="0.3">
      <c r="A184" s="8"/>
      <c r="B184" s="7"/>
      <c r="C184" s="7"/>
      <c r="D184" s="15"/>
      <c r="E184" s="1"/>
      <c r="F184" s="1"/>
      <c r="G184" s="128"/>
      <c r="H184" s="1"/>
      <c r="I184" s="1"/>
      <c r="J184" s="10"/>
      <c r="K184" s="1"/>
      <c r="L184" s="6"/>
      <c r="M184" s="16"/>
      <c r="N184" s="1"/>
      <c r="O184" s="1"/>
      <c r="P184" s="1"/>
      <c r="Q184" s="10"/>
      <c r="R184" s="1"/>
      <c r="S184" s="1"/>
      <c r="T184" s="1"/>
      <c r="U184" s="1"/>
      <c r="V184" s="128"/>
      <c r="W184" s="1"/>
      <c r="X184" s="1"/>
      <c r="Y184" s="128"/>
      <c r="Z184" s="1"/>
      <c r="AA184" s="1"/>
      <c r="AB184" s="11"/>
      <c r="AC184" s="1"/>
      <c r="AD184" s="1"/>
      <c r="AE184" s="1"/>
      <c r="AF184" s="128"/>
      <c r="AG184" s="1"/>
      <c r="AH184" s="1"/>
      <c r="AI184" s="1"/>
      <c r="AJ184" s="128"/>
      <c r="AK184" s="10"/>
      <c r="AL184" s="1"/>
      <c r="AM184" s="7"/>
      <c r="AN184" s="7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27"/>
      <c r="BF184" s="28"/>
      <c r="BG184" s="28"/>
      <c r="BH184" s="28"/>
      <c r="BI184" s="29"/>
      <c r="BJ184" s="32"/>
      <c r="BK184" s="24"/>
      <c r="BL184" s="29"/>
      <c r="BM184" s="30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</row>
    <row r="185" spans="1:79" x14ac:dyDescent="0.3">
      <c r="A185" s="8"/>
      <c r="B185" s="38"/>
      <c r="C185" s="38"/>
      <c r="D185" s="38"/>
      <c r="E185" s="28"/>
      <c r="F185" s="28"/>
      <c r="G185" s="129"/>
      <c r="H185" s="28"/>
      <c r="I185" s="28"/>
      <c r="J185" s="130"/>
      <c r="K185" s="1"/>
      <c r="L185" s="1"/>
      <c r="M185" s="16"/>
      <c r="N185" s="1"/>
      <c r="O185" s="28"/>
      <c r="P185" s="28"/>
      <c r="Q185" s="130"/>
      <c r="R185" s="1"/>
      <c r="S185" s="28"/>
      <c r="T185" s="28"/>
      <c r="U185" s="28"/>
      <c r="V185" s="129"/>
      <c r="W185" s="1"/>
      <c r="X185" s="28"/>
      <c r="Y185" s="129"/>
      <c r="Z185" s="1"/>
      <c r="AA185" s="28"/>
      <c r="AB185" s="131"/>
      <c r="AC185" s="1"/>
      <c r="AD185" s="28"/>
      <c r="AE185" s="28"/>
      <c r="AF185" s="129"/>
      <c r="AG185" s="28"/>
      <c r="AH185" s="1"/>
      <c r="AI185" s="28"/>
      <c r="AJ185" s="129"/>
      <c r="AK185" s="130"/>
      <c r="AL185" s="1"/>
      <c r="AM185" s="7"/>
      <c r="AN185" s="7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27"/>
      <c r="BF185" s="28"/>
      <c r="BG185" s="28"/>
      <c r="BH185" s="28"/>
      <c r="BI185" s="29"/>
      <c r="BJ185" s="32"/>
      <c r="BK185" s="24"/>
      <c r="BL185" s="29"/>
      <c r="BM185" s="30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</row>
    <row r="186" spans="1:79" x14ac:dyDescent="0.3">
      <c r="A186" s="8"/>
      <c r="B186" s="7"/>
      <c r="C186" s="7"/>
      <c r="D186" s="15"/>
      <c r="E186" s="1"/>
      <c r="F186" s="1"/>
      <c r="G186" s="128"/>
      <c r="H186" s="1"/>
      <c r="I186" s="1"/>
      <c r="J186" s="10"/>
      <c r="K186" s="1"/>
      <c r="L186" s="6"/>
      <c r="M186" s="16"/>
      <c r="N186" s="1"/>
      <c r="O186" s="1"/>
      <c r="P186" s="1"/>
      <c r="Q186" s="10"/>
      <c r="R186" s="1"/>
      <c r="S186" s="1"/>
      <c r="T186" s="1"/>
      <c r="U186" s="1"/>
      <c r="V186" s="128"/>
      <c r="W186" s="1"/>
      <c r="X186" s="1"/>
      <c r="Y186" s="128"/>
      <c r="Z186" s="1"/>
      <c r="AA186" s="1"/>
      <c r="AB186" s="11"/>
      <c r="AC186" s="1"/>
      <c r="AD186" s="1"/>
      <c r="AE186" s="1"/>
      <c r="AF186" s="128"/>
      <c r="AG186" s="1"/>
      <c r="AH186" s="1"/>
      <c r="AI186" s="1"/>
      <c r="AJ186" s="128"/>
      <c r="AK186" s="10"/>
      <c r="AL186" s="1"/>
      <c r="AM186" s="7"/>
      <c r="AN186" s="7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27"/>
      <c r="BF186" s="28"/>
      <c r="BG186" s="28"/>
      <c r="BH186" s="28"/>
      <c r="BI186" s="29"/>
      <c r="BJ186" s="32"/>
      <c r="BK186" s="24"/>
      <c r="BL186" s="29"/>
      <c r="BM186" s="30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</row>
    <row r="187" spans="1:79" x14ac:dyDescent="0.3">
      <c r="A187" s="8"/>
      <c r="B187" s="7"/>
      <c r="C187" s="7"/>
      <c r="D187" s="15"/>
      <c r="E187" s="1"/>
      <c r="F187" s="1"/>
      <c r="G187" s="128"/>
      <c r="H187" s="1"/>
      <c r="I187" s="1"/>
      <c r="J187" s="10"/>
      <c r="K187" s="1"/>
      <c r="L187" s="6"/>
      <c r="M187" s="16"/>
      <c r="N187" s="1"/>
      <c r="O187" s="1"/>
      <c r="P187" s="1"/>
      <c r="Q187" s="10"/>
      <c r="R187" s="1"/>
      <c r="S187" s="1"/>
      <c r="T187" s="1"/>
      <c r="U187" s="1"/>
      <c r="V187" s="128"/>
      <c r="W187" s="1"/>
      <c r="X187" s="1"/>
      <c r="Y187" s="128"/>
      <c r="Z187" s="1"/>
      <c r="AA187" s="1"/>
      <c r="AB187" s="11"/>
      <c r="AC187" s="1"/>
      <c r="AD187" s="1"/>
      <c r="AE187" s="1"/>
      <c r="AF187" s="128"/>
      <c r="AG187" s="1"/>
      <c r="AH187" s="1"/>
      <c r="AI187" s="1"/>
      <c r="AJ187" s="128"/>
      <c r="AK187" s="10"/>
      <c r="AL187" s="1"/>
      <c r="AM187" s="7"/>
      <c r="AN187" s="1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27"/>
      <c r="BF187" s="28"/>
      <c r="BG187" s="28"/>
      <c r="BH187" s="28"/>
      <c r="BI187" s="29"/>
      <c r="BJ187" s="30"/>
      <c r="BK187" s="24"/>
      <c r="BL187" s="29"/>
      <c r="BM187" s="30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</row>
    <row r="188" spans="1:79" x14ac:dyDescent="0.3">
      <c r="A188" s="8"/>
      <c r="B188" s="7"/>
      <c r="C188" s="7"/>
      <c r="D188" s="15"/>
      <c r="E188" s="1"/>
      <c r="F188" s="9"/>
      <c r="G188" s="128"/>
      <c r="H188" s="1"/>
      <c r="I188" s="1"/>
      <c r="J188" s="10"/>
      <c r="K188" s="1"/>
      <c r="L188" s="1"/>
      <c r="M188" s="1"/>
      <c r="N188" s="1"/>
      <c r="O188" s="1"/>
      <c r="P188" s="1"/>
      <c r="Q188" s="10"/>
      <c r="R188" s="1"/>
      <c r="S188" s="1"/>
      <c r="T188" s="1"/>
      <c r="U188" s="1"/>
      <c r="V188" s="128"/>
      <c r="W188" s="1"/>
      <c r="X188" s="1"/>
      <c r="Y188" s="128"/>
      <c r="Z188" s="1"/>
      <c r="AA188" s="1"/>
      <c r="AB188" s="11"/>
      <c r="AC188" s="1"/>
      <c r="AD188" s="1"/>
      <c r="AE188" s="1"/>
      <c r="AF188" s="128"/>
      <c r="AG188" s="1"/>
      <c r="AH188" s="1"/>
      <c r="AI188" s="1"/>
      <c r="AJ188" s="128"/>
      <c r="AK188" s="10"/>
      <c r="AL188" s="1"/>
      <c r="AM188" s="7"/>
      <c r="AN188" s="7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27"/>
      <c r="BF188" s="28"/>
      <c r="BG188" s="28"/>
      <c r="BH188" s="28"/>
      <c r="BI188" s="29"/>
      <c r="BJ188" s="30"/>
      <c r="BK188" s="24"/>
      <c r="BL188" s="29"/>
      <c r="BM188" s="30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</row>
    <row r="189" spans="1:79" x14ac:dyDescent="0.3">
      <c r="A189" s="8"/>
      <c r="B189" s="38"/>
      <c r="C189" s="38"/>
      <c r="D189" s="38"/>
      <c r="E189" s="28"/>
      <c r="F189" s="132"/>
      <c r="G189" s="129"/>
      <c r="H189" s="28"/>
      <c r="I189" s="132"/>
      <c r="J189" s="130"/>
      <c r="K189" s="1"/>
      <c r="L189" s="28"/>
      <c r="M189" s="28"/>
      <c r="N189" s="1"/>
      <c r="O189" s="28"/>
      <c r="P189" s="28"/>
      <c r="Q189" s="130"/>
      <c r="R189" s="1"/>
      <c r="S189" s="28"/>
      <c r="T189" s="28"/>
      <c r="U189" s="28"/>
      <c r="V189" s="129"/>
      <c r="W189" s="1"/>
      <c r="X189" s="28"/>
      <c r="Y189" s="129"/>
      <c r="Z189" s="1"/>
      <c r="AA189" s="28"/>
      <c r="AB189" s="131"/>
      <c r="AC189" s="1"/>
      <c r="AD189" s="28"/>
      <c r="AE189" s="28"/>
      <c r="AF189" s="129"/>
      <c r="AG189" s="28"/>
      <c r="AH189" s="1"/>
      <c r="AI189" s="132"/>
      <c r="AJ189" s="129"/>
      <c r="AK189" s="130"/>
      <c r="AL189" s="1"/>
      <c r="AM189" s="7"/>
      <c r="AN189" s="7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27"/>
      <c r="BF189" s="28"/>
      <c r="BG189" s="28"/>
      <c r="BH189" s="28"/>
      <c r="BI189" s="29"/>
      <c r="BJ189" s="30"/>
      <c r="BK189" s="24"/>
      <c r="BL189" s="29"/>
      <c r="BM189" s="30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</row>
    <row r="190" spans="1:79" x14ac:dyDescent="0.3">
      <c r="A190" s="8"/>
      <c r="B190" s="7"/>
      <c r="C190" s="7"/>
      <c r="D190" s="15"/>
      <c r="E190" s="1"/>
      <c r="F190" s="9"/>
      <c r="G190" s="128"/>
      <c r="H190" s="1"/>
      <c r="I190" s="1"/>
      <c r="J190" s="10"/>
      <c r="K190" s="1"/>
      <c r="L190" s="1"/>
      <c r="M190" s="1"/>
      <c r="N190" s="1"/>
      <c r="O190" s="1"/>
      <c r="P190" s="1"/>
      <c r="Q190" s="10"/>
      <c r="R190" s="1"/>
      <c r="S190" s="1"/>
      <c r="T190" s="1"/>
      <c r="U190" s="1"/>
      <c r="V190" s="128"/>
      <c r="W190" s="1"/>
      <c r="X190" s="1"/>
      <c r="Y190" s="128"/>
      <c r="Z190" s="1"/>
      <c r="AA190" s="1"/>
      <c r="AB190" s="11"/>
      <c r="AC190" s="1"/>
      <c r="AD190" s="1"/>
      <c r="AE190" s="1"/>
      <c r="AF190" s="128"/>
      <c r="AG190" s="1"/>
      <c r="AH190" s="1"/>
      <c r="AI190" s="1"/>
      <c r="AJ190" s="128"/>
      <c r="AK190" s="10"/>
      <c r="AL190" s="1"/>
      <c r="AM190" s="7"/>
      <c r="AN190" s="7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27"/>
      <c r="BF190" s="28"/>
      <c r="BG190" s="28"/>
      <c r="BH190" s="28"/>
      <c r="BI190" s="29"/>
      <c r="BJ190" s="30"/>
      <c r="BK190" s="24"/>
      <c r="BL190" s="29"/>
      <c r="BM190" s="30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</row>
    <row r="191" spans="1:79" x14ac:dyDescent="0.3">
      <c r="A191" s="8"/>
      <c r="B191" s="7"/>
      <c r="C191" s="7"/>
      <c r="D191" s="15"/>
      <c r="E191" s="1"/>
      <c r="F191" s="1"/>
      <c r="G191" s="128"/>
      <c r="H191" s="1"/>
      <c r="I191" s="1"/>
      <c r="J191" s="10"/>
      <c r="K191" s="1"/>
      <c r="L191" s="1"/>
      <c r="M191" s="16"/>
      <c r="N191" s="1"/>
      <c r="O191" s="1"/>
      <c r="P191" s="1"/>
      <c r="Q191" s="10"/>
      <c r="R191" s="1"/>
      <c r="S191" s="1"/>
      <c r="T191" s="1"/>
      <c r="U191" s="1"/>
      <c r="V191" s="128"/>
      <c r="W191" s="1"/>
      <c r="X191" s="1"/>
      <c r="Y191" s="128"/>
      <c r="Z191" s="1"/>
      <c r="AA191" s="1"/>
      <c r="AB191" s="11"/>
      <c r="AC191" s="1"/>
      <c r="AD191" s="1"/>
      <c r="AE191" s="1"/>
      <c r="AF191" s="128"/>
      <c r="AG191" s="1"/>
      <c r="AH191" s="1"/>
      <c r="AI191" s="1"/>
      <c r="AJ191" s="128"/>
      <c r="AK191" s="10"/>
      <c r="AL191" s="1"/>
      <c r="AM191" s="7"/>
      <c r="AN191" s="7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27"/>
      <c r="BF191" s="34"/>
      <c r="BG191" s="28"/>
      <c r="BH191" s="28"/>
      <c r="BI191" s="29"/>
      <c r="BJ191" s="30"/>
      <c r="BK191" s="24"/>
      <c r="BL191" s="29"/>
      <c r="BM191" s="30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</row>
    <row r="192" spans="1:79" x14ac:dyDescent="0.3">
      <c r="A192" s="8"/>
      <c r="B192" s="38"/>
      <c r="C192" s="38"/>
      <c r="D192" s="38"/>
      <c r="E192" s="28"/>
      <c r="F192" s="28"/>
      <c r="G192" s="129"/>
      <c r="H192" s="28"/>
      <c r="I192" s="28"/>
      <c r="J192" s="130"/>
      <c r="K192" s="1"/>
      <c r="L192" s="1"/>
      <c r="M192" s="16"/>
      <c r="N192" s="1"/>
      <c r="O192" s="28"/>
      <c r="P192" s="28"/>
      <c r="Q192" s="130"/>
      <c r="R192" s="1"/>
      <c r="S192" s="28"/>
      <c r="T192" s="28"/>
      <c r="U192" s="28"/>
      <c r="V192" s="129"/>
      <c r="W192" s="1"/>
      <c r="X192" s="28"/>
      <c r="Y192" s="129"/>
      <c r="Z192" s="1"/>
      <c r="AA192" s="28"/>
      <c r="AB192" s="131"/>
      <c r="AC192" s="1"/>
      <c r="AD192" s="28"/>
      <c r="AE192" s="28"/>
      <c r="AF192" s="129"/>
      <c r="AG192" s="28"/>
      <c r="AH192" s="1"/>
      <c r="AI192" s="28"/>
      <c r="AJ192" s="129"/>
      <c r="AK192" s="130"/>
      <c r="AL192" s="1"/>
      <c r="AM192" s="7"/>
      <c r="AN192" s="7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27"/>
      <c r="BF192" s="34"/>
      <c r="BG192" s="28"/>
      <c r="BH192" s="28"/>
      <c r="BI192" s="29"/>
      <c r="BJ192" s="30"/>
      <c r="BK192" s="24"/>
      <c r="BL192" s="29"/>
      <c r="BM192" s="30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</row>
    <row r="193" spans="1:79" x14ac:dyDescent="0.3">
      <c r="A193" s="8"/>
      <c r="B193" s="7"/>
      <c r="C193" s="7"/>
      <c r="D193" s="15"/>
      <c r="E193" s="1"/>
      <c r="F193" s="1"/>
      <c r="G193" s="128"/>
      <c r="H193" s="1"/>
      <c r="I193" s="1"/>
      <c r="J193" s="10"/>
      <c r="K193" s="1"/>
      <c r="L193" s="1"/>
      <c r="M193" s="16"/>
      <c r="N193" s="1"/>
      <c r="O193" s="1"/>
      <c r="P193" s="1"/>
      <c r="Q193" s="10"/>
      <c r="R193" s="1"/>
      <c r="S193" s="1"/>
      <c r="T193" s="1"/>
      <c r="U193" s="1"/>
      <c r="V193" s="128"/>
      <c r="W193" s="1"/>
      <c r="X193" s="1"/>
      <c r="Y193" s="128"/>
      <c r="Z193" s="1"/>
      <c r="AA193" s="1"/>
      <c r="AB193" s="11"/>
      <c r="AC193" s="1"/>
      <c r="AD193" s="1"/>
      <c r="AE193" s="1"/>
      <c r="AF193" s="128"/>
      <c r="AG193" s="1"/>
      <c r="AH193" s="1"/>
      <c r="AI193" s="1"/>
      <c r="AJ193" s="128"/>
      <c r="AK193" s="10"/>
      <c r="AL193" s="1"/>
      <c r="AM193" s="7"/>
      <c r="AN193" s="7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27"/>
      <c r="BF193" s="34"/>
      <c r="BG193" s="28"/>
      <c r="BH193" s="28"/>
      <c r="BI193" s="29"/>
      <c r="BJ193" s="30"/>
      <c r="BK193" s="24"/>
      <c r="BL193" s="29"/>
      <c r="BM193" s="30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</row>
    <row r="194" spans="1:79" x14ac:dyDescent="0.3">
      <c r="A194" s="8"/>
      <c r="B194" s="7"/>
      <c r="C194" s="7"/>
      <c r="D194" s="15"/>
      <c r="E194" s="1"/>
      <c r="F194" s="1"/>
      <c r="G194" s="128"/>
      <c r="H194" s="1"/>
      <c r="I194" s="1"/>
      <c r="J194" s="10"/>
      <c r="K194" s="1"/>
      <c r="L194" s="6"/>
      <c r="M194" s="16"/>
      <c r="N194" s="1"/>
      <c r="O194" s="1"/>
      <c r="P194" s="1"/>
      <c r="Q194" s="10"/>
      <c r="R194" s="1"/>
      <c r="S194" s="1"/>
      <c r="T194" s="1"/>
      <c r="U194" s="1"/>
      <c r="V194" s="128"/>
      <c r="W194" s="1"/>
      <c r="X194" s="1"/>
      <c r="Y194" s="128"/>
      <c r="Z194" s="1"/>
      <c r="AA194" s="1"/>
      <c r="AB194" s="11"/>
      <c r="AC194" s="1"/>
      <c r="AD194" s="1"/>
      <c r="AE194" s="1"/>
      <c r="AF194" s="128"/>
      <c r="AG194" s="1"/>
      <c r="AH194" s="1"/>
      <c r="AI194" s="1"/>
      <c r="AJ194" s="128"/>
      <c r="AK194" s="10"/>
      <c r="AL194" s="1"/>
      <c r="AM194" s="7"/>
      <c r="AN194" s="1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27"/>
      <c r="BF194" s="28"/>
      <c r="BG194" s="28"/>
      <c r="BH194" s="28"/>
      <c r="BI194" s="29"/>
      <c r="BJ194" s="30"/>
      <c r="BK194" s="24"/>
      <c r="BL194" s="29"/>
      <c r="BM194" s="30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</row>
    <row r="195" spans="1:79" x14ac:dyDescent="0.3">
      <c r="A195" s="8"/>
      <c r="B195" s="7"/>
      <c r="C195" s="7"/>
      <c r="D195" s="15"/>
      <c r="E195" s="1"/>
      <c r="F195" s="9"/>
      <c r="G195" s="128"/>
      <c r="H195" s="1"/>
      <c r="I195" s="1"/>
      <c r="J195" s="10"/>
      <c r="K195" s="1"/>
      <c r="L195" s="1"/>
      <c r="M195" s="1"/>
      <c r="N195" s="1"/>
      <c r="O195" s="1"/>
      <c r="P195" s="1"/>
      <c r="Q195" s="10"/>
      <c r="R195" s="1"/>
      <c r="S195" s="1"/>
      <c r="T195" s="1"/>
      <c r="U195" s="1"/>
      <c r="V195" s="128"/>
      <c r="W195" s="1"/>
      <c r="X195" s="1"/>
      <c r="Y195" s="128"/>
      <c r="Z195" s="1"/>
      <c r="AA195" s="1"/>
      <c r="AB195" s="11"/>
      <c r="AC195" s="1"/>
      <c r="AD195" s="1"/>
      <c r="AE195" s="1"/>
      <c r="AF195" s="128"/>
      <c r="AG195" s="1"/>
      <c r="AH195" s="1"/>
      <c r="AI195" s="1"/>
      <c r="AJ195" s="128"/>
      <c r="AK195" s="10"/>
      <c r="AL195" s="1"/>
      <c r="AM195" s="7"/>
      <c r="AN195" s="1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27"/>
      <c r="BF195" s="28"/>
      <c r="BG195" s="28"/>
      <c r="BH195" s="28"/>
      <c r="BI195" s="29"/>
      <c r="BJ195" s="30"/>
      <c r="BK195" s="24"/>
      <c r="BL195" s="29"/>
      <c r="BM195" s="30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</row>
    <row r="196" spans="1:79" x14ac:dyDescent="0.3">
      <c r="A196" s="8"/>
      <c r="B196" s="38"/>
      <c r="C196" s="38"/>
      <c r="D196" s="38"/>
      <c r="E196" s="28"/>
      <c r="F196" s="132"/>
      <c r="G196" s="129"/>
      <c r="H196" s="28"/>
      <c r="I196" s="132"/>
      <c r="J196" s="130"/>
      <c r="K196" s="1"/>
      <c r="L196" s="28"/>
      <c r="M196" s="28"/>
      <c r="N196" s="1"/>
      <c r="O196" s="28"/>
      <c r="P196" s="28"/>
      <c r="Q196" s="130"/>
      <c r="R196" s="1"/>
      <c r="S196" s="28"/>
      <c r="T196" s="28"/>
      <c r="U196" s="28"/>
      <c r="V196" s="129"/>
      <c r="W196" s="1"/>
      <c r="X196" s="28"/>
      <c r="Y196" s="129"/>
      <c r="Z196" s="1"/>
      <c r="AA196" s="28"/>
      <c r="AB196" s="131"/>
      <c r="AC196" s="1"/>
      <c r="AD196" s="28"/>
      <c r="AE196" s="28"/>
      <c r="AF196" s="129"/>
      <c r="AG196" s="28"/>
      <c r="AH196" s="1"/>
      <c r="AI196" s="132"/>
      <c r="AJ196" s="129"/>
      <c r="AK196" s="130"/>
      <c r="AL196" s="1"/>
      <c r="AM196" s="7"/>
      <c r="AN196" s="1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27"/>
      <c r="BF196" s="28"/>
      <c r="BG196" s="28"/>
      <c r="BH196" s="28"/>
      <c r="BI196" s="29"/>
      <c r="BJ196" s="30"/>
      <c r="BK196" s="24"/>
      <c r="BL196" s="29"/>
      <c r="BM196" s="30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</row>
    <row r="197" spans="1:79" x14ac:dyDescent="0.3">
      <c r="A197" s="8"/>
      <c r="B197" s="7"/>
      <c r="C197" s="7"/>
      <c r="D197" s="15"/>
      <c r="E197" s="1"/>
      <c r="F197" s="9"/>
      <c r="G197" s="128"/>
      <c r="H197" s="1"/>
      <c r="I197" s="1"/>
      <c r="J197" s="10"/>
      <c r="K197" s="1"/>
      <c r="L197" s="1"/>
      <c r="M197" s="1"/>
      <c r="N197" s="1"/>
      <c r="O197" s="1"/>
      <c r="P197" s="1"/>
      <c r="Q197" s="10"/>
      <c r="R197" s="1"/>
      <c r="S197" s="1"/>
      <c r="T197" s="1"/>
      <c r="U197" s="1"/>
      <c r="V197" s="128"/>
      <c r="W197" s="1"/>
      <c r="X197" s="1"/>
      <c r="Y197" s="128"/>
      <c r="Z197" s="1"/>
      <c r="AA197" s="1"/>
      <c r="AB197" s="11"/>
      <c r="AC197" s="1"/>
      <c r="AD197" s="1"/>
      <c r="AE197" s="1"/>
      <c r="AF197" s="128"/>
      <c r="AG197" s="1"/>
      <c r="AH197" s="1"/>
      <c r="AI197" s="1"/>
      <c r="AJ197" s="128"/>
      <c r="AK197" s="10"/>
      <c r="AL197" s="1"/>
      <c r="AM197" s="7"/>
      <c r="AN197" s="1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27"/>
      <c r="BF197" s="28"/>
      <c r="BG197" s="28"/>
      <c r="BH197" s="28"/>
      <c r="BI197" s="29"/>
      <c r="BJ197" s="32"/>
      <c r="BK197" s="24"/>
      <c r="BL197" s="29"/>
      <c r="BM197" s="30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</row>
    <row r="198" spans="1:79" x14ac:dyDescent="0.3">
      <c r="A198" s="8"/>
      <c r="B198" s="7"/>
      <c r="C198" s="7"/>
      <c r="D198" s="15"/>
      <c r="E198" s="1"/>
      <c r="F198" s="9"/>
      <c r="G198" s="128"/>
      <c r="H198" s="1"/>
      <c r="I198" s="1"/>
      <c r="J198" s="10"/>
      <c r="K198" s="1"/>
      <c r="L198" s="1"/>
      <c r="M198" s="1"/>
      <c r="N198" s="1"/>
      <c r="O198" s="1"/>
      <c r="P198" s="1"/>
      <c r="Q198" s="10"/>
      <c r="R198" s="1"/>
      <c r="S198" s="1"/>
      <c r="T198" s="1"/>
      <c r="U198" s="1"/>
      <c r="V198" s="128"/>
      <c r="W198" s="1"/>
      <c r="X198" s="1"/>
      <c r="Y198" s="128"/>
      <c r="Z198" s="1"/>
      <c r="AA198" s="1"/>
      <c r="AB198" s="11"/>
      <c r="AC198" s="1"/>
      <c r="AD198" s="1"/>
      <c r="AE198" s="1"/>
      <c r="AF198" s="128"/>
      <c r="AG198" s="1"/>
      <c r="AH198" s="1"/>
      <c r="AI198" s="1"/>
      <c r="AJ198" s="128"/>
      <c r="AK198" s="10"/>
      <c r="AL198" s="1"/>
      <c r="AM198" s="7"/>
      <c r="AN198" s="7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</row>
    <row r="199" spans="1:79" x14ac:dyDescent="0.3">
      <c r="A199" s="8"/>
      <c r="B199" s="7"/>
      <c r="C199" s="7"/>
      <c r="D199" s="15"/>
      <c r="E199" s="1"/>
      <c r="F199" s="9"/>
      <c r="G199" s="128"/>
      <c r="H199" s="1"/>
      <c r="I199" s="1"/>
      <c r="J199" s="10"/>
      <c r="K199" s="1"/>
      <c r="L199" s="1"/>
      <c r="M199" s="1"/>
      <c r="N199" s="1"/>
      <c r="O199" s="1"/>
      <c r="P199" s="1"/>
      <c r="Q199" s="10"/>
      <c r="R199" s="1"/>
      <c r="S199" s="1"/>
      <c r="T199" s="1"/>
      <c r="U199" s="1"/>
      <c r="V199" s="128"/>
      <c r="W199" s="1"/>
      <c r="X199" s="1"/>
      <c r="Y199" s="128"/>
      <c r="Z199" s="1"/>
      <c r="AA199" s="1"/>
      <c r="AB199" s="11"/>
      <c r="AC199" s="1"/>
      <c r="AD199" s="1"/>
      <c r="AE199" s="1"/>
      <c r="AF199" s="128"/>
      <c r="AG199" s="1"/>
      <c r="AH199" s="1"/>
      <c r="AI199" s="1"/>
      <c r="AJ199" s="128"/>
      <c r="AK199" s="10"/>
      <c r="AL199" s="1"/>
      <c r="AM199" s="7"/>
      <c r="AN199" s="7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</row>
    <row r="200" spans="1:79" x14ac:dyDescent="0.3">
      <c r="A200" s="8"/>
      <c r="B200" s="38"/>
      <c r="C200" s="38"/>
      <c r="D200" s="38"/>
      <c r="E200" s="28"/>
      <c r="F200" s="132"/>
      <c r="G200" s="129"/>
      <c r="H200" s="28"/>
      <c r="I200" s="132"/>
      <c r="J200" s="130"/>
      <c r="K200" s="1"/>
      <c r="L200" s="28"/>
      <c r="M200" s="28"/>
      <c r="N200" s="1"/>
      <c r="O200" s="28"/>
      <c r="P200" s="28"/>
      <c r="Q200" s="130"/>
      <c r="R200" s="1"/>
      <c r="S200" s="28"/>
      <c r="T200" s="28"/>
      <c r="U200" s="28"/>
      <c r="V200" s="129"/>
      <c r="W200" s="1"/>
      <c r="X200" s="28"/>
      <c r="Y200" s="129"/>
      <c r="Z200" s="1"/>
      <c r="AA200" s="28"/>
      <c r="AB200" s="131"/>
      <c r="AC200" s="1"/>
      <c r="AD200" s="28"/>
      <c r="AE200" s="28"/>
      <c r="AF200" s="129"/>
      <c r="AG200" s="28"/>
      <c r="AH200" s="1"/>
      <c r="AI200" s="132"/>
      <c r="AJ200" s="129"/>
      <c r="AK200" s="130"/>
      <c r="AL200" s="1"/>
      <c r="AM200" s="7"/>
      <c r="AN200" s="7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</row>
    <row r="201" spans="1:79" x14ac:dyDescent="0.3">
      <c r="A201" s="8"/>
      <c r="B201" s="7"/>
      <c r="C201" s="7"/>
      <c r="D201" s="15"/>
      <c r="E201" s="1"/>
      <c r="F201" s="9"/>
      <c r="G201" s="128"/>
      <c r="H201" s="1"/>
      <c r="I201" s="1"/>
      <c r="J201" s="10"/>
      <c r="K201" s="1"/>
      <c r="L201" s="1"/>
      <c r="M201" s="1"/>
      <c r="N201" s="1"/>
      <c r="O201" s="1"/>
      <c r="P201" s="1"/>
      <c r="Q201" s="10"/>
      <c r="R201" s="1"/>
      <c r="S201" s="1"/>
      <c r="T201" s="1"/>
      <c r="U201" s="1"/>
      <c r="V201" s="128"/>
      <c r="W201" s="1"/>
      <c r="X201" s="1"/>
      <c r="Y201" s="128"/>
      <c r="Z201" s="1"/>
      <c r="AA201" s="1"/>
      <c r="AB201" s="11"/>
      <c r="AC201" s="1"/>
      <c r="AD201" s="1"/>
      <c r="AE201" s="1"/>
      <c r="AF201" s="128"/>
      <c r="AG201" s="1"/>
      <c r="AH201" s="1"/>
      <c r="AI201" s="1"/>
      <c r="AJ201" s="128"/>
      <c r="AK201" s="10"/>
      <c r="AL201" s="1"/>
      <c r="AM201" s="7"/>
      <c r="AN201" s="1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</row>
    <row r="202" spans="1:79" x14ac:dyDescent="0.3">
      <c r="A202" s="8"/>
      <c r="B202" s="7"/>
      <c r="C202" s="7"/>
      <c r="D202" s="15"/>
      <c r="E202" s="1"/>
      <c r="F202" s="1"/>
      <c r="G202" s="128"/>
      <c r="H202" s="1"/>
      <c r="I202" s="1"/>
      <c r="J202" s="10"/>
      <c r="K202" s="1"/>
      <c r="L202" s="6"/>
      <c r="M202" s="16"/>
      <c r="N202" s="1"/>
      <c r="O202" s="1"/>
      <c r="P202" s="1"/>
      <c r="Q202" s="10"/>
      <c r="R202" s="1"/>
      <c r="S202" s="1"/>
      <c r="T202" s="1"/>
      <c r="U202" s="1"/>
      <c r="V202" s="128"/>
      <c r="W202" s="1"/>
      <c r="X202" s="1"/>
      <c r="Y202" s="128"/>
      <c r="Z202" s="1"/>
      <c r="AA202" s="1"/>
      <c r="AB202" s="11"/>
      <c r="AC202" s="1"/>
      <c r="AD202" s="1"/>
      <c r="AE202" s="1"/>
      <c r="AF202" s="128"/>
      <c r="AG202" s="1"/>
      <c r="AH202" s="1"/>
      <c r="AI202" s="1"/>
      <c r="AJ202" s="128"/>
      <c r="AK202" s="10"/>
      <c r="AL202" s="1"/>
      <c r="AM202" s="7"/>
      <c r="AN202" s="1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</row>
    <row r="203" spans="1:79" x14ac:dyDescent="0.3">
      <c r="A203" s="8"/>
      <c r="B203" s="38"/>
      <c r="C203" s="38"/>
      <c r="D203" s="38"/>
      <c r="E203" s="28"/>
      <c r="F203" s="28"/>
      <c r="G203" s="129"/>
      <c r="H203" s="28"/>
      <c r="I203" s="28"/>
      <c r="J203" s="130"/>
      <c r="K203" s="1"/>
      <c r="L203" s="1"/>
      <c r="M203" s="16"/>
      <c r="N203" s="1"/>
      <c r="O203" s="28"/>
      <c r="P203" s="28"/>
      <c r="Q203" s="130"/>
      <c r="R203" s="1"/>
      <c r="S203" s="28"/>
      <c r="T203" s="28"/>
      <c r="U203" s="28"/>
      <c r="V203" s="129"/>
      <c r="W203" s="1"/>
      <c r="X203" s="28"/>
      <c r="Y203" s="129"/>
      <c r="Z203" s="1"/>
      <c r="AA203" s="28"/>
      <c r="AB203" s="131"/>
      <c r="AC203" s="1"/>
      <c r="AD203" s="28"/>
      <c r="AE203" s="28"/>
      <c r="AF203" s="129"/>
      <c r="AG203" s="28"/>
      <c r="AH203" s="1"/>
      <c r="AI203" s="28"/>
      <c r="AJ203" s="129"/>
      <c r="AK203" s="130"/>
      <c r="AL203" s="1"/>
      <c r="AM203" s="7"/>
      <c r="AN203" s="1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</row>
    <row r="204" spans="1:79" x14ac:dyDescent="0.3">
      <c r="A204" s="8"/>
      <c r="B204" s="7"/>
      <c r="C204" s="7"/>
      <c r="D204" s="15"/>
      <c r="E204" s="1"/>
      <c r="F204" s="1"/>
      <c r="G204" s="128"/>
      <c r="H204" s="1"/>
      <c r="I204" s="1"/>
      <c r="J204" s="10"/>
      <c r="K204" s="1"/>
      <c r="L204" s="6"/>
      <c r="M204" s="16"/>
      <c r="N204" s="1"/>
      <c r="O204" s="1"/>
      <c r="P204" s="1"/>
      <c r="Q204" s="10"/>
      <c r="R204" s="1"/>
      <c r="S204" s="1"/>
      <c r="T204" s="1"/>
      <c r="U204" s="1"/>
      <c r="V204" s="128"/>
      <c r="W204" s="1"/>
      <c r="X204" s="1"/>
      <c r="Y204" s="128"/>
      <c r="Z204" s="1"/>
      <c r="AA204" s="1"/>
      <c r="AB204" s="11"/>
      <c r="AC204" s="1"/>
      <c r="AD204" s="1"/>
      <c r="AE204" s="1"/>
      <c r="AF204" s="128"/>
      <c r="AG204" s="1"/>
      <c r="AH204" s="1"/>
      <c r="AI204" s="1"/>
      <c r="AJ204" s="128"/>
      <c r="AK204" s="10"/>
      <c r="AL204" s="1"/>
      <c r="AM204" s="7"/>
      <c r="AN204" s="1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</row>
    <row r="205" spans="1:79" x14ac:dyDescent="0.3">
      <c r="A205" s="8"/>
      <c r="B205" s="7"/>
      <c r="C205" s="7"/>
      <c r="D205" s="15"/>
      <c r="E205" s="1"/>
      <c r="F205" s="9"/>
      <c r="G205" s="128"/>
      <c r="H205" s="1"/>
      <c r="I205" s="1"/>
      <c r="J205" s="10"/>
      <c r="K205" s="1"/>
      <c r="L205" s="1"/>
      <c r="M205" s="1"/>
      <c r="N205" s="1"/>
      <c r="O205" s="1"/>
      <c r="P205" s="1"/>
      <c r="Q205" s="10"/>
      <c r="R205" s="1"/>
      <c r="S205" s="1"/>
      <c r="T205" s="1"/>
      <c r="U205" s="1"/>
      <c r="V205" s="128"/>
      <c r="W205" s="1"/>
      <c r="X205" s="1"/>
      <c r="Y205" s="128"/>
      <c r="Z205" s="1"/>
      <c r="AA205" s="1"/>
      <c r="AB205" s="11"/>
      <c r="AC205" s="1"/>
      <c r="AD205" s="1"/>
      <c r="AE205" s="1"/>
      <c r="AF205" s="128"/>
      <c r="AG205" s="1"/>
      <c r="AH205" s="1"/>
      <c r="AI205" s="1"/>
      <c r="AJ205" s="128"/>
      <c r="AK205" s="10"/>
      <c r="AL205" s="1"/>
      <c r="AM205" s="7"/>
      <c r="AN205" s="7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</row>
    <row r="206" spans="1:79" x14ac:dyDescent="0.3">
      <c r="A206" s="8"/>
      <c r="B206" s="38"/>
      <c r="C206" s="38"/>
      <c r="D206" s="38"/>
      <c r="E206" s="28"/>
      <c r="F206" s="28"/>
      <c r="G206" s="129"/>
      <c r="H206" s="28"/>
      <c r="I206" s="28"/>
      <c r="J206" s="130"/>
      <c r="K206" s="1"/>
      <c r="L206" s="1"/>
      <c r="M206" s="16"/>
      <c r="N206" s="1"/>
      <c r="O206" s="28"/>
      <c r="P206" s="28"/>
      <c r="Q206" s="130"/>
      <c r="R206" s="1"/>
      <c r="S206" s="28"/>
      <c r="T206" s="28"/>
      <c r="U206" s="28"/>
      <c r="V206" s="129"/>
      <c r="W206" s="1"/>
      <c r="X206" s="28"/>
      <c r="Y206" s="129"/>
      <c r="Z206" s="1"/>
      <c r="AA206" s="28"/>
      <c r="AB206" s="131"/>
      <c r="AC206" s="1"/>
      <c r="AD206" s="28"/>
      <c r="AE206" s="28"/>
      <c r="AF206" s="129"/>
      <c r="AG206" s="28"/>
      <c r="AH206" s="1"/>
      <c r="AI206" s="28"/>
      <c r="AJ206" s="129"/>
      <c r="AK206" s="130"/>
      <c r="AL206" s="1"/>
      <c r="AM206" s="7"/>
      <c r="AN206" s="7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</row>
    <row r="207" spans="1:79" x14ac:dyDescent="0.3">
      <c r="A207" s="8"/>
      <c r="B207" s="7"/>
      <c r="C207" s="7"/>
      <c r="D207" s="15"/>
      <c r="E207" s="1"/>
      <c r="F207" s="9"/>
      <c r="G207" s="128"/>
      <c r="H207" s="1"/>
      <c r="I207" s="1"/>
      <c r="J207" s="10"/>
      <c r="K207" s="1"/>
      <c r="L207" s="1"/>
      <c r="M207" s="1"/>
      <c r="N207" s="1"/>
      <c r="O207" s="1"/>
      <c r="P207" s="1"/>
      <c r="Q207" s="10"/>
      <c r="R207" s="1"/>
      <c r="S207" s="1"/>
      <c r="T207" s="1"/>
      <c r="U207" s="1"/>
      <c r="V207" s="128"/>
      <c r="W207" s="1"/>
      <c r="X207" s="1"/>
      <c r="Y207" s="128"/>
      <c r="Z207" s="1"/>
      <c r="AA207" s="1"/>
      <c r="AB207" s="11"/>
      <c r="AC207" s="1"/>
      <c r="AD207" s="1"/>
      <c r="AE207" s="1"/>
      <c r="AF207" s="128"/>
      <c r="AG207" s="1"/>
      <c r="AH207" s="1"/>
      <c r="AI207" s="1"/>
      <c r="AJ207" s="128"/>
      <c r="AK207" s="10"/>
      <c r="AL207" s="1"/>
      <c r="AM207" s="7"/>
      <c r="AN207" s="7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</row>
    <row r="208" spans="1:79" x14ac:dyDescent="0.3">
      <c r="A208" s="15"/>
      <c r="B208" s="14"/>
      <c r="C208" s="6"/>
      <c r="D208" s="6"/>
      <c r="E208" s="16"/>
      <c r="F208" s="123"/>
      <c r="G208" s="124"/>
      <c r="H208" s="123"/>
      <c r="I208" s="123"/>
      <c r="J208" s="66"/>
      <c r="K208" s="6"/>
      <c r="L208" s="6"/>
      <c r="M208" s="6"/>
      <c r="N208" s="6"/>
      <c r="O208" s="123"/>
      <c r="P208" s="123"/>
      <c r="Q208" s="66"/>
      <c r="R208" s="6"/>
      <c r="S208" s="123"/>
      <c r="T208" s="123"/>
      <c r="U208" s="123"/>
      <c r="V208" s="124"/>
      <c r="W208" s="6"/>
      <c r="X208" s="123"/>
      <c r="Y208" s="124"/>
      <c r="Z208" s="124"/>
      <c r="AA208" s="123"/>
      <c r="AB208" s="125"/>
      <c r="AC208" s="125"/>
      <c r="AD208" s="123"/>
      <c r="AE208" s="123"/>
      <c r="AF208" s="124"/>
      <c r="AG208" s="123"/>
      <c r="AH208" s="6"/>
      <c r="AI208" s="123"/>
      <c r="AJ208" s="124"/>
      <c r="AK208" s="66"/>
      <c r="AL208" s="1"/>
      <c r="AM208" s="7"/>
      <c r="AN208" s="1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</row>
    <row r="209" spans="1:79" x14ac:dyDescent="0.3">
      <c r="A209" s="15"/>
      <c r="B209" s="14"/>
      <c r="C209" s="6"/>
      <c r="D209" s="6"/>
      <c r="E209" s="16"/>
      <c r="F209" s="123"/>
      <c r="G209" s="124"/>
      <c r="H209" s="123"/>
      <c r="I209" s="123"/>
      <c r="J209" s="66"/>
      <c r="K209" s="6"/>
      <c r="L209" s="123"/>
      <c r="M209" s="123"/>
      <c r="N209" s="6"/>
      <c r="O209" s="123"/>
      <c r="P209" s="123"/>
      <c r="Q209" s="66"/>
      <c r="R209" s="6"/>
      <c r="S209" s="123"/>
      <c r="T209" s="123"/>
      <c r="U209" s="123"/>
      <c r="V209" s="124"/>
      <c r="W209" s="6"/>
      <c r="X209" s="123"/>
      <c r="Y209" s="124"/>
      <c r="Z209" s="124"/>
      <c r="AA209" s="123"/>
      <c r="AB209" s="125"/>
      <c r="AC209" s="125"/>
      <c r="AD209" s="123"/>
      <c r="AE209" s="123"/>
      <c r="AF209" s="124"/>
      <c r="AG209" s="123"/>
      <c r="AH209" s="6"/>
      <c r="AI209" s="123"/>
      <c r="AJ209" s="124"/>
      <c r="AK209" s="66"/>
      <c r="AL209" s="1"/>
      <c r="AM209" s="7"/>
      <c r="AN209" s="1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</row>
    <row r="210" spans="1:79" x14ac:dyDescent="0.3">
      <c r="A210" s="1"/>
      <c r="B210" s="38"/>
      <c r="C210" s="38"/>
      <c r="D210" s="38"/>
      <c r="E210" s="28"/>
      <c r="F210" s="132"/>
      <c r="G210" s="129"/>
      <c r="H210" s="132"/>
      <c r="I210" s="132"/>
      <c r="J210" s="130"/>
      <c r="K210" s="1"/>
      <c r="L210" s="28"/>
      <c r="M210" s="28"/>
      <c r="N210" s="1"/>
      <c r="O210" s="132"/>
      <c r="P210" s="132"/>
      <c r="Q210" s="130"/>
      <c r="R210" s="1"/>
      <c r="S210" s="132"/>
      <c r="T210" s="132"/>
      <c r="U210" s="132"/>
      <c r="V210" s="129"/>
      <c r="W210" s="1"/>
      <c r="X210" s="28"/>
      <c r="Y210" s="129"/>
      <c r="Z210" s="1"/>
      <c r="AA210" s="28"/>
      <c r="AB210" s="131"/>
      <c r="AC210" s="1"/>
      <c r="AD210" s="28"/>
      <c r="AE210" s="28"/>
      <c r="AF210" s="129"/>
      <c r="AG210" s="28"/>
      <c r="AH210" s="1"/>
      <c r="AI210" s="132"/>
      <c r="AJ210" s="129"/>
      <c r="AK210" s="130"/>
      <c r="AL210" s="1"/>
      <c r="AM210" s="7"/>
      <c r="AN210" s="1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</row>
    <row r="211" spans="1:79" x14ac:dyDescent="0.3">
      <c r="AL211" s="1"/>
      <c r="AM211" s="7"/>
      <c r="AN211" s="1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</row>
    <row r="212" spans="1:79" x14ac:dyDescent="0.3">
      <c r="AL212" s="1"/>
      <c r="AM212" s="7"/>
      <c r="AN212" s="7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</row>
    <row r="213" spans="1:79" x14ac:dyDescent="0.3">
      <c r="AL213" s="1"/>
      <c r="AM213" s="7"/>
      <c r="AN213" s="7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</row>
    <row r="214" spans="1:79" x14ac:dyDescent="0.3">
      <c r="AL214" s="1"/>
      <c r="AM214" s="7"/>
      <c r="AN214" s="7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</row>
    <row r="215" spans="1:79" x14ac:dyDescent="0.3">
      <c r="AL215" s="1"/>
      <c r="AM215" s="7"/>
      <c r="AN215" s="1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</row>
    <row r="216" spans="1:79" x14ac:dyDescent="0.3">
      <c r="AL216" s="1"/>
      <c r="AM216" s="7"/>
      <c r="AN216" s="7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</row>
    <row r="217" spans="1:79" x14ac:dyDescent="0.3">
      <c r="AL217" s="53"/>
      <c r="AM217" s="7"/>
      <c r="AN217" s="7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</row>
    <row r="218" spans="1:79" x14ac:dyDescent="0.3">
      <c r="AL218" s="53"/>
      <c r="AM218" s="7"/>
      <c r="AN218" s="7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</row>
    <row r="219" spans="1:79" x14ac:dyDescent="0.3">
      <c r="AL219" s="53"/>
      <c r="AM219" s="7"/>
      <c r="AN219" s="1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</row>
    <row r="220" spans="1:79" x14ac:dyDescent="0.3">
      <c r="AL220" s="53"/>
      <c r="AM220" s="7"/>
      <c r="AN220" s="1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</row>
    <row r="221" spans="1:79" x14ac:dyDescent="0.3">
      <c r="AL221" s="53"/>
      <c r="AM221" s="7"/>
      <c r="AN221" s="1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</row>
    <row r="222" spans="1:79" x14ac:dyDescent="0.3">
      <c r="AL222" s="53"/>
      <c r="AM222" s="7"/>
      <c r="AN222" s="7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</row>
    <row r="223" spans="1:79" x14ac:dyDescent="0.3">
      <c r="AL223" s="53"/>
      <c r="AM223" s="7"/>
      <c r="AN223" s="7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</row>
    <row r="224" spans="1:79" x14ac:dyDescent="0.3">
      <c r="AL224" s="53"/>
      <c r="AM224" s="7"/>
      <c r="AN224" s="7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</row>
    <row r="225" spans="1:79" x14ac:dyDescent="0.3">
      <c r="AL225" s="1"/>
      <c r="AM225" s="7"/>
      <c r="AN225" s="1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</row>
    <row r="226" spans="1:79" x14ac:dyDescent="0.3">
      <c r="AL226" s="1"/>
      <c r="AM226" s="7"/>
      <c r="AN226" s="7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</row>
    <row r="227" spans="1:79" x14ac:dyDescent="0.3">
      <c r="AL227" s="74"/>
      <c r="AM227" s="7"/>
      <c r="AN227" s="1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</row>
    <row r="228" spans="1:79" x14ac:dyDescent="0.3">
      <c r="A228" s="1"/>
      <c r="B228" s="7"/>
      <c r="C228" s="1"/>
      <c r="D228" s="1"/>
      <c r="E228" s="1"/>
      <c r="F228" s="36"/>
      <c r="G228" s="20"/>
      <c r="H228" s="20"/>
      <c r="I228" s="20"/>
      <c r="J228" s="20"/>
      <c r="K228" s="53"/>
      <c r="L228" s="20"/>
      <c r="M228" s="20"/>
      <c r="N228" s="53"/>
      <c r="O228" s="20"/>
      <c r="P228" s="20"/>
      <c r="Q228" s="20"/>
      <c r="R228" s="53"/>
      <c r="S228" s="20"/>
      <c r="T228" s="20"/>
      <c r="U228" s="20"/>
      <c r="V228" s="20"/>
      <c r="W228" s="53"/>
      <c r="X228" s="20"/>
      <c r="Y228" s="20"/>
      <c r="Z228" s="53"/>
      <c r="AA228" s="20"/>
      <c r="AB228" s="21"/>
      <c r="AC228" s="73"/>
      <c r="AD228" s="20"/>
      <c r="AE228" s="20"/>
      <c r="AF228" s="20"/>
      <c r="AG228" s="20"/>
      <c r="AH228" s="53"/>
      <c r="AI228" s="20"/>
      <c r="AJ228" s="20"/>
      <c r="AK228" s="22"/>
      <c r="AL228" s="74"/>
      <c r="AM228" s="7"/>
      <c r="AN228" s="7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</row>
    <row r="229" spans="1:79" x14ac:dyDescent="0.3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</row>
    <row r="230" spans="1:79" x14ac:dyDescent="0.3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</row>
    <row r="231" spans="1:79" x14ac:dyDescent="0.3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</row>
    <row r="232" spans="1:79" x14ac:dyDescent="0.3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</row>
    <row r="233" spans="1:79" x14ac:dyDescent="0.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</row>
    <row r="234" spans="1:79" x14ac:dyDescent="0.3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</row>
    <row r="235" spans="1:79" x14ac:dyDescent="0.3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</row>
    <row r="236" spans="1:79" x14ac:dyDescent="0.3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</row>
    <row r="237" spans="1:79" x14ac:dyDescent="0.3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</row>
    <row r="238" spans="1:79" x14ac:dyDescent="0.3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</row>
    <row r="239" spans="1:79" x14ac:dyDescent="0.3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</row>
    <row r="240" spans="1:79" x14ac:dyDescent="0.3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</row>
    <row r="241" spans="1:69" x14ac:dyDescent="0.3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</row>
    <row r="242" spans="1:69" x14ac:dyDescent="0.3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</row>
    <row r="243" spans="1:69" x14ac:dyDescent="0.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</row>
    <row r="244" spans="1:69" x14ac:dyDescent="0.3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</row>
    <row r="245" spans="1:69" x14ac:dyDescent="0.3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</row>
    <row r="246" spans="1:69" x14ac:dyDescent="0.3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</row>
    <row r="247" spans="1:69" x14ac:dyDescent="0.3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</row>
    <row r="248" spans="1:69" x14ac:dyDescent="0.3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</row>
    <row r="249" spans="1:69" x14ac:dyDescent="0.3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</row>
    <row r="250" spans="1:69" x14ac:dyDescent="0.3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</row>
    <row r="251" spans="1:69" x14ac:dyDescent="0.3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</row>
    <row r="252" spans="1:69" x14ac:dyDescent="0.3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</row>
    <row r="253" spans="1:69" x14ac:dyDescent="0.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</row>
    <row r="254" spans="1:69" x14ac:dyDescent="0.3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</row>
    <row r="255" spans="1:69" x14ac:dyDescent="0.3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</row>
    <row r="256" spans="1:69" x14ac:dyDescent="0.3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</row>
    <row r="257" spans="1:69" x14ac:dyDescent="0.3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</row>
    <row r="258" spans="1:69" x14ac:dyDescent="0.3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</row>
    <row r="259" spans="1:69" x14ac:dyDescent="0.3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</row>
    <row r="260" spans="1:69" x14ac:dyDescent="0.3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</row>
    <row r="261" spans="1:69" x14ac:dyDescent="0.3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</row>
    <row r="262" spans="1:69" x14ac:dyDescent="0.3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</row>
    <row r="263" spans="1:69" x14ac:dyDescent="0.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</row>
    <row r="264" spans="1:69" x14ac:dyDescent="0.3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</row>
    <row r="265" spans="1:69" x14ac:dyDescent="0.3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</row>
    <row r="266" spans="1:69" x14ac:dyDescent="0.3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</row>
    <row r="267" spans="1:69" x14ac:dyDescent="0.3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</row>
    <row r="268" spans="1:69" x14ac:dyDescent="0.3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</row>
    <row r="269" spans="1:69" x14ac:dyDescent="0.3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</row>
    <row r="270" spans="1:69" x14ac:dyDescent="0.3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</row>
    <row r="271" spans="1:69" x14ac:dyDescent="0.3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</row>
    <row r="272" spans="1:69" x14ac:dyDescent="0.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</row>
    <row r="273" spans="1:69" x14ac:dyDescent="0.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</row>
    <row r="274" spans="1:69" x14ac:dyDescent="0.3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</row>
    <row r="275" spans="1:69" x14ac:dyDescent="0.3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</row>
    <row r="276" spans="1:69" x14ac:dyDescent="0.3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</row>
    <row r="277" spans="1:69" x14ac:dyDescent="0.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</row>
    <row r="278" spans="1:69" x14ac:dyDescent="0.3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</row>
  </sheetData>
  <sheetProtection sheet="1" objects="1" scenarios="1"/>
  <sortState xmlns:xlrd2="http://schemas.microsoft.com/office/spreadsheetml/2017/richdata2" ref="AP5:BC37">
    <sortCondition ref="AP5:AP37"/>
  </sortState>
  <pageMargins left="0.2" right="0.2" top="0.25" bottom="0.2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78-79 Player Stats</vt:lpstr>
      <vt:lpstr>'78-79 Player Stats'!Print_Area</vt:lpstr>
      <vt:lpstr>'78-79 Player Stats'!Print_Titles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2024-12-05T20:26:20Z</cp:lastPrinted>
  <dcterms:created xsi:type="dcterms:W3CDTF">2016-09-21T11:56:02Z</dcterms:created>
  <dcterms:modified xsi:type="dcterms:W3CDTF">2025-06-23T12:16:53Z</dcterms:modified>
</cp:coreProperties>
</file>