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lwaukee Does\"/>
    </mc:Choice>
  </mc:AlternateContent>
  <xr:revisionPtr revIDLastSave="0" documentId="13_ncr:1_{24440521-010F-4668-9411-0077925314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Player Stats" sheetId="1" r:id="rId1"/>
  </sheets>
  <definedNames>
    <definedName name="_xlnm.Print_Area" localSheetId="0">'78-79 Player Stats'!$A$1:$AN$29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4" i="1" l="1"/>
  <c r="Y24" i="1"/>
  <c r="AG24" i="1"/>
  <c r="AE24" i="1"/>
  <c r="AD24" i="1"/>
  <c r="AA24" i="1"/>
  <c r="AB24" i="1" s="1"/>
  <c r="X24" i="1"/>
  <c r="T24" i="1"/>
  <c r="S24" i="1"/>
  <c r="P24" i="1"/>
  <c r="O24" i="1"/>
  <c r="I24" i="1"/>
  <c r="H24" i="1"/>
  <c r="AG102" i="1" l="1"/>
  <c r="AE102" i="1"/>
  <c r="AD102" i="1"/>
  <c r="AA102" i="1"/>
  <c r="X102" i="1"/>
  <c r="T102" i="1"/>
  <c r="S102" i="1"/>
  <c r="P102" i="1"/>
  <c r="O102" i="1"/>
  <c r="I102" i="1"/>
  <c r="H102" i="1"/>
  <c r="F102" i="1"/>
  <c r="U101" i="1"/>
  <c r="AG103" i="1" l="1"/>
  <c r="AE103" i="1"/>
  <c r="AD103" i="1"/>
  <c r="AA103" i="1"/>
  <c r="X103" i="1"/>
  <c r="T103" i="1"/>
  <c r="S103" i="1"/>
  <c r="P103" i="1"/>
  <c r="O103" i="1"/>
  <c r="I103" i="1"/>
  <c r="H103" i="1"/>
  <c r="F103" i="1"/>
  <c r="AH102" i="1"/>
  <c r="M102" i="1"/>
  <c r="M103" i="1" s="1"/>
  <c r="L102" i="1"/>
  <c r="L103" i="1" s="1"/>
  <c r="AI100" i="1" l="1"/>
  <c r="AJ100" i="1" s="1"/>
  <c r="AF100" i="1"/>
  <c r="AB100" i="1"/>
  <c r="Y100" i="1"/>
  <c r="U100" i="1"/>
  <c r="Q100" i="1"/>
  <c r="J100" i="1"/>
  <c r="G100" i="1"/>
  <c r="AI98" i="1"/>
  <c r="AJ98" i="1" s="1"/>
  <c r="AF98" i="1"/>
  <c r="AB98" i="1"/>
  <c r="Y98" i="1"/>
  <c r="U98" i="1"/>
  <c r="AK98" i="1" s="1"/>
  <c r="Q98" i="1"/>
  <c r="J98" i="1"/>
  <c r="G98" i="1"/>
  <c r="AI97" i="1"/>
  <c r="AF97" i="1"/>
  <c r="AB97" i="1"/>
  <c r="Y97" i="1"/>
  <c r="U97" i="1"/>
  <c r="Q97" i="1"/>
  <c r="J97" i="1"/>
  <c r="G97" i="1"/>
  <c r="U96" i="1"/>
  <c r="AK100" i="1" l="1"/>
  <c r="AJ97" i="1"/>
  <c r="AI102" i="1"/>
  <c r="AI103" i="1" s="1"/>
  <c r="AK97" i="1"/>
  <c r="U102" i="1"/>
  <c r="U103" i="1" s="1"/>
  <c r="AK102" i="1" s="1"/>
  <c r="V100" i="1"/>
  <c r="V98" i="1"/>
  <c r="V97" i="1"/>
  <c r="F14" i="1" l="1"/>
  <c r="F24" i="1" s="1"/>
  <c r="AZ111" i="1"/>
  <c r="BB111" i="1" s="1"/>
  <c r="AZ110" i="1"/>
  <c r="BB110" i="1" s="1"/>
  <c r="AI27" i="1"/>
  <c r="BQ154" i="1" l="1"/>
  <c r="BP154" i="1"/>
  <c r="BQ153" i="1"/>
  <c r="BP153" i="1"/>
  <c r="BQ152" i="1"/>
  <c r="BP152" i="1"/>
  <c r="BQ151" i="1"/>
  <c r="BX151" i="1" s="1"/>
  <c r="BP151" i="1"/>
  <c r="BW151" i="1" s="1"/>
  <c r="BQ149" i="1"/>
  <c r="BP149" i="1"/>
  <c r="BQ143" i="1"/>
  <c r="BP143" i="1"/>
  <c r="BQ141" i="1"/>
  <c r="BP141" i="1"/>
  <c r="BN154" i="1"/>
  <c r="BN153" i="1"/>
  <c r="BN152" i="1"/>
  <c r="BN151" i="1"/>
  <c r="BU151" i="1" s="1"/>
  <c r="BN150" i="1"/>
  <c r="BN149" i="1"/>
  <c r="BN148" i="1"/>
  <c r="BN147" i="1"/>
  <c r="BN146" i="1"/>
  <c r="BN145" i="1"/>
  <c r="BN144" i="1"/>
  <c r="BN143" i="1"/>
  <c r="BN142" i="1"/>
  <c r="BN141" i="1"/>
  <c r="BM154" i="1"/>
  <c r="BM153" i="1"/>
  <c r="BM152" i="1"/>
  <c r="BM151" i="1"/>
  <c r="BT151" i="1" s="1"/>
  <c r="BM150" i="1"/>
  <c r="BM149" i="1"/>
  <c r="BM148" i="1"/>
  <c r="BM147" i="1"/>
  <c r="BM146" i="1"/>
  <c r="BM145" i="1"/>
  <c r="BM144" i="1"/>
  <c r="BM143" i="1"/>
  <c r="BM142" i="1"/>
  <c r="BM141" i="1"/>
  <c r="BG145" i="1"/>
  <c r="BF145" i="1"/>
  <c r="BJ154" i="1"/>
  <c r="BX154" i="1" s="1"/>
  <c r="BI154" i="1"/>
  <c r="BW154" i="1" s="1"/>
  <c r="BG154" i="1"/>
  <c r="BU154" i="1" s="1"/>
  <c r="BF154" i="1"/>
  <c r="BG153" i="1"/>
  <c r="BF153" i="1"/>
  <c r="BJ152" i="1"/>
  <c r="BI152" i="1"/>
  <c r="BG152" i="1"/>
  <c r="BF152" i="1"/>
  <c r="BG150" i="1"/>
  <c r="BU150" i="1" s="1"/>
  <c r="BF150" i="1"/>
  <c r="BJ149" i="1"/>
  <c r="BX149" i="1" s="1"/>
  <c r="BI149" i="1"/>
  <c r="BW149" i="1" s="1"/>
  <c r="BG149" i="1"/>
  <c r="BF149" i="1"/>
  <c r="BG148" i="1"/>
  <c r="BU148" i="1" s="1"/>
  <c r="BF148" i="1"/>
  <c r="BG147" i="1"/>
  <c r="BF147" i="1"/>
  <c r="BG146" i="1"/>
  <c r="BF146" i="1"/>
  <c r="BG144" i="1"/>
  <c r="BF144" i="1"/>
  <c r="BT144" i="1" s="1"/>
  <c r="BJ143" i="1"/>
  <c r="BI143" i="1"/>
  <c r="BG143" i="1"/>
  <c r="BF143" i="1"/>
  <c r="BT143" i="1" s="1"/>
  <c r="BG142" i="1"/>
  <c r="BF142" i="1"/>
  <c r="BT142" i="1" s="1"/>
  <c r="BJ141" i="1"/>
  <c r="BI141" i="1"/>
  <c r="BG141" i="1"/>
  <c r="BF141" i="1"/>
  <c r="BT153" i="1" l="1"/>
  <c r="BT146" i="1"/>
  <c r="BG155" i="1"/>
  <c r="BH141" i="1"/>
  <c r="BO142" i="1"/>
  <c r="BO154" i="1"/>
  <c r="BH148" i="1"/>
  <c r="BT147" i="1"/>
  <c r="BO153" i="1"/>
  <c r="BO147" i="1"/>
  <c r="BO148" i="1"/>
  <c r="BH146" i="1"/>
  <c r="BT149" i="1"/>
  <c r="BT150" i="1"/>
  <c r="BV150" i="1" s="1"/>
  <c r="BW152" i="1"/>
  <c r="BT154" i="1"/>
  <c r="BV154" i="1" s="1"/>
  <c r="BT145" i="1"/>
  <c r="BO143" i="1"/>
  <c r="BO145" i="1"/>
  <c r="BH153" i="1"/>
  <c r="BH142" i="1"/>
  <c r="BX141" i="1"/>
  <c r="BU143" i="1"/>
  <c r="BV143" i="1" s="1"/>
  <c r="BU144" i="1"/>
  <c r="BV144" i="1" s="1"/>
  <c r="BU147" i="1"/>
  <c r="BX152" i="1"/>
  <c r="BO144" i="1"/>
  <c r="BO152" i="1"/>
  <c r="BO146" i="1"/>
  <c r="BO150" i="1"/>
  <c r="BH150" i="1"/>
  <c r="BT148" i="1"/>
  <c r="BV148" i="1" s="1"/>
  <c r="BT152" i="1"/>
  <c r="BU142" i="1"/>
  <c r="BV142" i="1" s="1"/>
  <c r="BX143" i="1"/>
  <c r="BU146" i="1"/>
  <c r="BV146" i="1" s="1"/>
  <c r="BH147" i="1"/>
  <c r="BU149" i="1"/>
  <c r="BU145" i="1"/>
  <c r="BH154" i="1"/>
  <c r="BW143" i="1"/>
  <c r="BH143" i="1"/>
  <c r="BH144" i="1"/>
  <c r="BH149" i="1"/>
  <c r="BU141" i="1"/>
  <c r="BH152" i="1"/>
  <c r="BU153" i="1"/>
  <c r="BV153" i="1" s="1"/>
  <c r="BH145" i="1"/>
  <c r="BU152" i="1"/>
  <c r="BW141" i="1"/>
  <c r="BN155" i="1"/>
  <c r="BO149" i="1"/>
  <c r="BM155" i="1"/>
  <c r="BT141" i="1"/>
  <c r="BF155" i="1"/>
  <c r="BH156" i="1" s="1"/>
  <c r="BJ96" i="1"/>
  <c r="BI96" i="1"/>
  <c r="BH105" i="1"/>
  <c r="BH104" i="1"/>
  <c r="BJ78" i="1"/>
  <c r="BI78" i="1"/>
  <c r="BJ99" i="1"/>
  <c r="BI99" i="1"/>
  <c r="BJ79" i="1"/>
  <c r="BJ153" i="1" s="1"/>
  <c r="BX153" i="1" s="1"/>
  <c r="BI79" i="1"/>
  <c r="BI153" i="1" s="1"/>
  <c r="BW153" i="1" s="1"/>
  <c r="BJ76" i="1"/>
  <c r="BI76" i="1"/>
  <c r="BJ97" i="1"/>
  <c r="BI97" i="1"/>
  <c r="BJ75" i="1"/>
  <c r="BI75" i="1"/>
  <c r="BJ83" i="1"/>
  <c r="BI83" i="1"/>
  <c r="BH83" i="1"/>
  <c r="BJ92" i="1"/>
  <c r="BI92" i="1"/>
  <c r="BJ71" i="1"/>
  <c r="BI71" i="1"/>
  <c r="BV147" i="1" l="1"/>
  <c r="BV149" i="1"/>
  <c r="BV145" i="1"/>
  <c r="BV152" i="1"/>
  <c r="BT155" i="1"/>
  <c r="BU155" i="1"/>
  <c r="BV141" i="1"/>
  <c r="BO155" i="1"/>
  <c r="BO156" i="1"/>
  <c r="BH155" i="1"/>
  <c r="BJ150" i="1"/>
  <c r="BI150" i="1"/>
  <c r="BQ146" i="1"/>
  <c r="BP146" i="1"/>
  <c r="BQ150" i="1"/>
  <c r="BP150" i="1"/>
  <c r="BQ148" i="1"/>
  <c r="BP148" i="1"/>
  <c r="BQ145" i="1"/>
  <c r="BP145" i="1"/>
  <c r="BQ144" i="1"/>
  <c r="BJ147" i="1"/>
  <c r="BI147" i="1"/>
  <c r="BJ146" i="1"/>
  <c r="BI146" i="1"/>
  <c r="BJ142" i="1"/>
  <c r="BI142" i="1"/>
  <c r="BJ145" i="1"/>
  <c r="BX145" i="1" s="1"/>
  <c r="BI145" i="1"/>
  <c r="BJ144" i="1"/>
  <c r="BI144" i="1"/>
  <c r="AI84" i="1"/>
  <c r="AI83" i="1"/>
  <c r="AJ83" i="1" s="1"/>
  <c r="AI82" i="1"/>
  <c r="AJ82" i="1" s="1"/>
  <c r="AI81" i="1"/>
  <c r="AJ81" i="1" s="1"/>
  <c r="AI80" i="1"/>
  <c r="AJ80" i="1" s="1"/>
  <c r="AI79" i="1"/>
  <c r="AJ79" i="1" s="1"/>
  <c r="AI78" i="1"/>
  <c r="AJ78" i="1" s="1"/>
  <c r="AI77" i="1"/>
  <c r="AJ77" i="1" s="1"/>
  <c r="AI76" i="1"/>
  <c r="AI74" i="1"/>
  <c r="AJ74" i="1" s="1"/>
  <c r="AI73" i="1"/>
  <c r="AJ73" i="1" s="1"/>
  <c r="AI72" i="1"/>
  <c r="AJ72" i="1" s="1"/>
  <c r="AI70" i="1"/>
  <c r="AJ70" i="1" s="1"/>
  <c r="AI71" i="1"/>
  <c r="AJ71" i="1" s="1"/>
  <c r="AF84" i="1"/>
  <c r="AF83" i="1"/>
  <c r="AF82" i="1"/>
  <c r="AF81" i="1"/>
  <c r="AF80" i="1"/>
  <c r="AF79" i="1"/>
  <c r="AF78" i="1"/>
  <c r="AF77" i="1"/>
  <c r="AF76" i="1"/>
  <c r="AF74" i="1"/>
  <c r="AF73" i="1"/>
  <c r="AF72" i="1"/>
  <c r="AF71" i="1"/>
  <c r="AF70" i="1"/>
  <c r="AB84" i="1"/>
  <c r="AB83" i="1"/>
  <c r="AB82" i="1"/>
  <c r="AB81" i="1"/>
  <c r="AB80" i="1"/>
  <c r="AB79" i="1"/>
  <c r="AB78" i="1"/>
  <c r="AB77" i="1"/>
  <c r="AB76" i="1"/>
  <c r="AB74" i="1"/>
  <c r="AB73" i="1"/>
  <c r="AB72" i="1"/>
  <c r="AB71" i="1"/>
  <c r="AB70" i="1"/>
  <c r="Y84" i="1"/>
  <c r="Y83" i="1"/>
  <c r="Y82" i="1"/>
  <c r="Y81" i="1"/>
  <c r="Y80" i="1"/>
  <c r="Y79" i="1"/>
  <c r="Y78" i="1"/>
  <c r="Y77" i="1"/>
  <c r="Y76" i="1"/>
  <c r="Y74" i="1"/>
  <c r="Y73" i="1"/>
  <c r="Y72" i="1"/>
  <c r="Y71" i="1"/>
  <c r="Y70" i="1"/>
  <c r="U84" i="1"/>
  <c r="V84" i="1" s="1"/>
  <c r="U83" i="1"/>
  <c r="U82" i="1"/>
  <c r="AK82" i="1" s="1"/>
  <c r="U81" i="1"/>
  <c r="V81" i="1" s="1"/>
  <c r="U80" i="1"/>
  <c r="V80" i="1" s="1"/>
  <c r="U79" i="1"/>
  <c r="U78" i="1"/>
  <c r="AK78" i="1" s="1"/>
  <c r="U77" i="1"/>
  <c r="V77" i="1" s="1"/>
  <c r="U76" i="1"/>
  <c r="V76" i="1" s="1"/>
  <c r="U74" i="1"/>
  <c r="U73" i="1"/>
  <c r="AK73" i="1" s="1"/>
  <c r="U72" i="1"/>
  <c r="V72" i="1" s="1"/>
  <c r="U71" i="1"/>
  <c r="U70" i="1"/>
  <c r="V70" i="1" s="1"/>
  <c r="AG87" i="1"/>
  <c r="AE87" i="1"/>
  <c r="AF87" i="1" s="1"/>
  <c r="AD87" i="1"/>
  <c r="AA87" i="1"/>
  <c r="AB87" i="1" s="1"/>
  <c r="X87" i="1"/>
  <c r="Y87" i="1" s="1"/>
  <c r="T87" i="1"/>
  <c r="S87" i="1"/>
  <c r="P87" i="1"/>
  <c r="O87" i="1"/>
  <c r="AI91" i="1" s="1"/>
  <c r="M87" i="1"/>
  <c r="L87" i="1"/>
  <c r="AI90" i="1" s="1"/>
  <c r="I87" i="1"/>
  <c r="H87" i="1"/>
  <c r="F87" i="1"/>
  <c r="Q84" i="1"/>
  <c r="Q83" i="1"/>
  <c r="Q82" i="1"/>
  <c r="Q81" i="1"/>
  <c r="Q80" i="1"/>
  <c r="Q79" i="1"/>
  <c r="Q78" i="1"/>
  <c r="Q77" i="1"/>
  <c r="Q76" i="1"/>
  <c r="Q74" i="1"/>
  <c r="Q73" i="1"/>
  <c r="Q72" i="1"/>
  <c r="Q70" i="1"/>
  <c r="Q71" i="1"/>
  <c r="J84" i="1"/>
  <c r="J83" i="1"/>
  <c r="J82" i="1"/>
  <c r="J81" i="1"/>
  <c r="J80" i="1"/>
  <c r="J79" i="1"/>
  <c r="J78" i="1"/>
  <c r="J77" i="1"/>
  <c r="J76" i="1"/>
  <c r="J74" i="1"/>
  <c r="J73" i="1"/>
  <c r="J72" i="1"/>
  <c r="J71" i="1"/>
  <c r="J70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G70" i="1"/>
  <c r="H88" i="1"/>
  <c r="I89" i="1" s="1"/>
  <c r="BI108" i="1"/>
  <c r="BG108" i="1"/>
  <c r="BF108" i="1"/>
  <c r="BG87" i="1"/>
  <c r="BF87" i="1"/>
  <c r="BJ127" i="1"/>
  <c r="BI127" i="1"/>
  <c r="BG127" i="1"/>
  <c r="BF127" i="1"/>
  <c r="BH106" i="1"/>
  <c r="BH85" i="1"/>
  <c r="BG126" i="1"/>
  <c r="BF126" i="1"/>
  <c r="BJ126" i="1"/>
  <c r="BI126" i="1"/>
  <c r="BH84" i="1"/>
  <c r="BJ125" i="1"/>
  <c r="BI125" i="1"/>
  <c r="BG125" i="1"/>
  <c r="BF125" i="1"/>
  <c r="BG124" i="1"/>
  <c r="BF124" i="1"/>
  <c r="BH103" i="1"/>
  <c r="BJ124" i="1"/>
  <c r="BI124" i="1"/>
  <c r="BH82" i="1"/>
  <c r="BJ123" i="1"/>
  <c r="BI123" i="1"/>
  <c r="BG123" i="1"/>
  <c r="BF123" i="1"/>
  <c r="BH81" i="1"/>
  <c r="BJ121" i="1"/>
  <c r="BI121" i="1"/>
  <c r="BG121" i="1"/>
  <c r="BF121" i="1"/>
  <c r="BH100" i="1"/>
  <c r="BH79" i="1"/>
  <c r="BJ120" i="1"/>
  <c r="BI120" i="1"/>
  <c r="BG120" i="1"/>
  <c r="BF120" i="1"/>
  <c r="BH99" i="1"/>
  <c r="BH78" i="1"/>
  <c r="BJ108" i="1"/>
  <c r="BJ118" i="1"/>
  <c r="BI118" i="1"/>
  <c r="BG118" i="1"/>
  <c r="BF118" i="1"/>
  <c r="BH97" i="1"/>
  <c r="BH76" i="1"/>
  <c r="BJ117" i="1"/>
  <c r="BI117" i="1"/>
  <c r="BG117" i="1"/>
  <c r="BF117" i="1"/>
  <c r="BH96" i="1"/>
  <c r="BH75" i="1"/>
  <c r="BJ115" i="1"/>
  <c r="BI115" i="1"/>
  <c r="BG115" i="1"/>
  <c r="BF115" i="1"/>
  <c r="BH94" i="1"/>
  <c r="BH73" i="1"/>
  <c r="BJ114" i="1"/>
  <c r="BI114" i="1"/>
  <c r="BG114" i="1"/>
  <c r="BF114" i="1"/>
  <c r="BJ113" i="1"/>
  <c r="BI113" i="1"/>
  <c r="BG113" i="1"/>
  <c r="BF113" i="1"/>
  <c r="BH92" i="1"/>
  <c r="BH71" i="1"/>
  <c r="BJ112" i="1"/>
  <c r="BG112" i="1"/>
  <c r="BF112" i="1"/>
  <c r="BH91" i="1"/>
  <c r="BI87" i="1"/>
  <c r="BH70" i="1"/>
  <c r="A66" i="1"/>
  <c r="BW145" i="1" l="1"/>
  <c r="BV156" i="1"/>
  <c r="BV155" i="1"/>
  <c r="AK71" i="1"/>
  <c r="BH125" i="1"/>
  <c r="BX144" i="1"/>
  <c r="BX146" i="1"/>
  <c r="BW146" i="1"/>
  <c r="BI148" i="1"/>
  <c r="BW148" i="1" s="1"/>
  <c r="BP144" i="1"/>
  <c r="BW144" i="1" s="1"/>
  <c r="BP142" i="1"/>
  <c r="BP147" i="1"/>
  <c r="BW147" i="1" s="1"/>
  <c r="BJ148" i="1"/>
  <c r="BX148" i="1" s="1"/>
  <c r="BQ142" i="1"/>
  <c r="BQ147" i="1"/>
  <c r="BX147" i="1" s="1"/>
  <c r="BW150" i="1"/>
  <c r="BX150" i="1"/>
  <c r="J87" i="1"/>
  <c r="AI89" i="1"/>
  <c r="AI92" i="1" s="1"/>
  <c r="Q87" i="1"/>
  <c r="V71" i="1"/>
  <c r="AK76" i="1"/>
  <c r="AK84" i="1"/>
  <c r="AK74" i="1"/>
  <c r="AK79" i="1"/>
  <c r="AK83" i="1"/>
  <c r="AK70" i="1"/>
  <c r="AK80" i="1"/>
  <c r="AK72" i="1"/>
  <c r="AK81" i="1"/>
  <c r="BH118" i="1"/>
  <c r="BH121" i="1"/>
  <c r="V73" i="1"/>
  <c r="V78" i="1"/>
  <c r="V82" i="1"/>
  <c r="AJ76" i="1"/>
  <c r="AJ84" i="1"/>
  <c r="AK77" i="1"/>
  <c r="BH123" i="1"/>
  <c r="V74" i="1"/>
  <c r="V79" i="1"/>
  <c r="V83" i="1"/>
  <c r="BH117" i="1"/>
  <c r="BH127" i="1"/>
  <c r="BH113" i="1"/>
  <c r="BJ129" i="1"/>
  <c r="BH108" i="1"/>
  <c r="AI87" i="1"/>
  <c r="AJ87" i="1" s="1"/>
  <c r="U87" i="1"/>
  <c r="BF129" i="1"/>
  <c r="BH120" i="1"/>
  <c r="BG129" i="1"/>
  <c r="BH115" i="1"/>
  <c r="BH124" i="1"/>
  <c r="BH126" i="1"/>
  <c r="BH88" i="1"/>
  <c r="BJ87" i="1"/>
  <c r="BH112" i="1"/>
  <c r="BH87" i="1"/>
  <c r="BH109" i="1"/>
  <c r="BI112" i="1"/>
  <c r="BI129" i="1" s="1"/>
  <c r="BI155" i="1" l="1"/>
  <c r="BI156" i="1" s="1"/>
  <c r="BJ155" i="1"/>
  <c r="BJ156" i="1" s="1"/>
  <c r="BQ155" i="1"/>
  <c r="BQ156" i="1" s="1"/>
  <c r="BX142" i="1"/>
  <c r="BX155" i="1" s="1"/>
  <c r="BX156" i="1" s="1"/>
  <c r="BP155" i="1"/>
  <c r="BP156" i="1" s="1"/>
  <c r="BI88" i="1"/>
  <c r="BW142" i="1"/>
  <c r="BW155" i="1" s="1"/>
  <c r="BW156" i="1" s="1"/>
  <c r="V87" i="1"/>
  <c r="AK87" i="1"/>
  <c r="BH130" i="1"/>
  <c r="BJ130" i="1" s="1"/>
  <c r="BJ88" i="1"/>
  <c r="BH129" i="1"/>
  <c r="BI109" i="1"/>
  <c r="BJ109" i="1"/>
  <c r="BI130" i="1" l="1"/>
  <c r="G25" i="1"/>
  <c r="H26" i="1" s="1"/>
  <c r="AI7" i="1"/>
  <c r="AI8" i="1"/>
  <c r="AI18" i="1"/>
  <c r="AI9" i="1"/>
  <c r="AJ9" i="1" s="1"/>
  <c r="AI16" i="1"/>
  <c r="AJ16" i="1" s="1"/>
  <c r="AI17" i="1"/>
  <c r="AI21" i="1"/>
  <c r="AI6" i="1"/>
  <c r="AJ6" i="1" s="1"/>
  <c r="AI10" i="1"/>
  <c r="AJ10" i="1" s="1"/>
  <c r="AI19" i="1"/>
  <c r="AI13" i="1"/>
  <c r="AI22" i="1"/>
  <c r="AJ22" i="1" s="1"/>
  <c r="AI15" i="1"/>
  <c r="AJ15" i="1" s="1"/>
  <c r="AI5" i="1"/>
  <c r="AI24" i="1" s="1"/>
  <c r="AJ24" i="1" s="1"/>
  <c r="AI12" i="1"/>
  <c r="AJ12" i="1" s="1"/>
  <c r="AI20" i="1"/>
  <c r="AI11" i="1"/>
  <c r="AI14" i="1"/>
  <c r="AF7" i="1"/>
  <c r="AF8" i="1"/>
  <c r="AF18" i="1"/>
  <c r="AF9" i="1"/>
  <c r="AF16" i="1"/>
  <c r="AF17" i="1"/>
  <c r="AF21" i="1"/>
  <c r="AF6" i="1"/>
  <c r="AF10" i="1"/>
  <c r="AF19" i="1"/>
  <c r="AF13" i="1"/>
  <c r="AF22" i="1"/>
  <c r="AF15" i="1"/>
  <c r="AF5" i="1"/>
  <c r="AF12" i="1"/>
  <c r="AF20" i="1"/>
  <c r="AF11" i="1"/>
  <c r="AF14" i="1"/>
  <c r="AB7" i="1"/>
  <c r="AB8" i="1"/>
  <c r="AB18" i="1"/>
  <c r="AB9" i="1"/>
  <c r="AB16" i="1"/>
  <c r="AB17" i="1"/>
  <c r="AB21" i="1"/>
  <c r="AB6" i="1"/>
  <c r="AB10" i="1"/>
  <c r="AB19" i="1"/>
  <c r="AB13" i="1"/>
  <c r="AB22" i="1"/>
  <c r="AB15" i="1"/>
  <c r="AB5" i="1"/>
  <c r="AB12" i="1"/>
  <c r="AB20" i="1"/>
  <c r="AB11" i="1"/>
  <c r="AB14" i="1"/>
  <c r="Y7" i="1"/>
  <c r="Y8" i="1"/>
  <c r="Y18" i="1"/>
  <c r="Y9" i="1"/>
  <c r="Y16" i="1"/>
  <c r="Y17" i="1"/>
  <c r="Y21" i="1"/>
  <c r="Y6" i="1"/>
  <c r="Y10" i="1"/>
  <c r="Y19" i="1"/>
  <c r="Y13" i="1"/>
  <c r="Y22" i="1"/>
  <c r="Y15" i="1"/>
  <c r="Y5" i="1"/>
  <c r="Y12" i="1"/>
  <c r="Y20" i="1"/>
  <c r="Y11" i="1"/>
  <c r="Y14" i="1"/>
  <c r="U7" i="1"/>
  <c r="V7" i="1" s="1"/>
  <c r="U8" i="1"/>
  <c r="V8" i="1" s="1"/>
  <c r="U18" i="1"/>
  <c r="V18" i="1" s="1"/>
  <c r="U9" i="1"/>
  <c r="V9" i="1" s="1"/>
  <c r="U16" i="1"/>
  <c r="V16" i="1" s="1"/>
  <c r="U17" i="1"/>
  <c r="V17" i="1" s="1"/>
  <c r="U21" i="1"/>
  <c r="V21" i="1" s="1"/>
  <c r="U6" i="1"/>
  <c r="V6" i="1" s="1"/>
  <c r="U10" i="1"/>
  <c r="V10" i="1" s="1"/>
  <c r="U19" i="1"/>
  <c r="V19" i="1" s="1"/>
  <c r="U13" i="1"/>
  <c r="V13" i="1" s="1"/>
  <c r="U22" i="1"/>
  <c r="V22" i="1" s="1"/>
  <c r="U15" i="1"/>
  <c r="V15" i="1" s="1"/>
  <c r="U5" i="1"/>
  <c r="U12" i="1"/>
  <c r="V12" i="1" s="1"/>
  <c r="U20" i="1"/>
  <c r="V20" i="1" s="1"/>
  <c r="U11" i="1"/>
  <c r="V11" i="1" s="1"/>
  <c r="U14" i="1"/>
  <c r="V14" i="1" s="1"/>
  <c r="AI28" i="1"/>
  <c r="Q18" i="1"/>
  <c r="Q9" i="1"/>
  <c r="Q16" i="1"/>
  <c r="Q17" i="1"/>
  <c r="Q21" i="1"/>
  <c r="Q6" i="1"/>
  <c r="Q10" i="1"/>
  <c r="Q19" i="1"/>
  <c r="Q13" i="1"/>
  <c r="Q22" i="1"/>
  <c r="Q15" i="1"/>
  <c r="Q5" i="1"/>
  <c r="Q12" i="1"/>
  <c r="Q20" i="1"/>
  <c r="Q11" i="1"/>
  <c r="Q14" i="1"/>
  <c r="AI26" i="1"/>
  <c r="J7" i="1"/>
  <c r="J8" i="1"/>
  <c r="J18" i="1"/>
  <c r="J9" i="1"/>
  <c r="J16" i="1"/>
  <c r="J17" i="1"/>
  <c r="J21" i="1"/>
  <c r="J6" i="1"/>
  <c r="J10" i="1"/>
  <c r="J19" i="1"/>
  <c r="J13" i="1"/>
  <c r="J22" i="1"/>
  <c r="J15" i="1"/>
  <c r="J5" i="1"/>
  <c r="J12" i="1"/>
  <c r="J20" i="1"/>
  <c r="J11" i="1"/>
  <c r="J14" i="1"/>
  <c r="G7" i="1"/>
  <c r="G8" i="1"/>
  <c r="G18" i="1"/>
  <c r="G9" i="1"/>
  <c r="G16" i="1"/>
  <c r="G17" i="1"/>
  <c r="G21" i="1"/>
  <c r="G6" i="1"/>
  <c r="G10" i="1"/>
  <c r="G19" i="1"/>
  <c r="G13" i="1"/>
  <c r="G22" i="1"/>
  <c r="G15" i="1"/>
  <c r="G5" i="1"/>
  <c r="G12" i="1"/>
  <c r="G20" i="1"/>
  <c r="G11" i="1"/>
  <c r="G14" i="1"/>
  <c r="V5" i="1" l="1"/>
  <c r="U24" i="1"/>
  <c r="V24" i="1" s="1"/>
  <c r="AI29" i="1"/>
  <c r="J24" i="1"/>
  <c r="Q24" i="1"/>
  <c r="AK12" i="1"/>
  <c r="AK13" i="1"/>
  <c r="AK21" i="1"/>
  <c r="AK18" i="1"/>
  <c r="AJ13" i="1"/>
  <c r="AK14" i="1"/>
  <c r="AK5" i="1"/>
  <c r="AK19" i="1"/>
  <c r="AK17" i="1"/>
  <c r="AK8" i="1"/>
  <c r="AJ21" i="1"/>
  <c r="AK11" i="1"/>
  <c r="AK7" i="1"/>
  <c r="AJ18" i="1"/>
  <c r="AK10" i="1"/>
  <c r="AJ14" i="1"/>
  <c r="AJ5" i="1"/>
  <c r="AJ19" i="1"/>
  <c r="AJ17" i="1"/>
  <c r="AJ8" i="1"/>
  <c r="AK20" i="1"/>
  <c r="AK22" i="1"/>
  <c r="AK6" i="1"/>
  <c r="AK9" i="1"/>
  <c r="AK15" i="1"/>
  <c r="AK16" i="1"/>
  <c r="AJ11" i="1"/>
  <c r="AJ7" i="1"/>
  <c r="AJ20" i="1"/>
  <c r="AK24" i="1" l="1"/>
</calcChain>
</file>

<file path=xl/sharedStrings.xml><?xml version="1.0" encoding="utf-8"?>
<sst xmlns="http://schemas.openxmlformats.org/spreadsheetml/2006/main" count="768" uniqueCount="281">
  <si>
    <t>MILWAUKEE DOES</t>
  </si>
  <si>
    <t>1978 - 79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</si>
  <si>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</si>
  <si>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</si>
  <si>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</si>
  <si>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</si>
  <si>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</si>
  <si>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</si>
  <si>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</si>
  <si>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</si>
  <si>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</si>
  <si>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3FGA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</si>
  <si>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</si>
  <si>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</si>
  <si>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</si>
  <si>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</si>
  <si>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</si>
  <si>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</si>
  <si>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</si>
  <si>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</si>
  <si>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</si>
  <si>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</si>
  <si>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</si>
  <si>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</si>
  <si>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</si>
  <si>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</si>
  <si>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</si>
  <si>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</si>
  <si>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</si>
  <si>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</si>
  <si>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</si>
  <si>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</si>
  <si>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</si>
  <si>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</si>
  <si>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</si>
  <si>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</si>
  <si>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</si>
  <si>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</si>
  <si>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</si>
  <si>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</si>
  <si>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78 - 79</t>
  </si>
  <si>
    <t>Milwaukee Does</t>
  </si>
  <si>
    <t>Gehrke, Linda</t>
  </si>
  <si>
    <t>Saturday</t>
  </si>
  <si>
    <t xml:space="preserve"> 1-0</t>
  </si>
  <si>
    <t>Chicago</t>
  </si>
  <si>
    <t>Milwaukee</t>
  </si>
  <si>
    <t xml:space="preserve"> 0-1</t>
  </si>
  <si>
    <t>Dennis, Brenda</t>
  </si>
  <si>
    <t>Sunday</t>
  </si>
  <si>
    <t xml:space="preserve"> 0-2</t>
  </si>
  <si>
    <t>Dayton</t>
  </si>
  <si>
    <t xml:space="preserve"> 1-1</t>
  </si>
  <si>
    <t>Smith, Joanie</t>
  </si>
  <si>
    <t>Thursday</t>
  </si>
  <si>
    <t>Minnesota</t>
  </si>
  <si>
    <t>Ellis, Cindy</t>
  </si>
  <si>
    <t>Wednesday</t>
  </si>
  <si>
    <t>Houston</t>
  </si>
  <si>
    <t>Booker, Gerry</t>
  </si>
  <si>
    <t xml:space="preserve"> 1-4</t>
  </si>
  <si>
    <t xml:space="preserve"> 5-1</t>
  </si>
  <si>
    <t>Hostert, Barb</t>
  </si>
  <si>
    <t>Friday</t>
  </si>
  <si>
    <t xml:space="preserve"> 2-4</t>
  </si>
  <si>
    <t>Iowa</t>
  </si>
  <si>
    <t>Zweig, Doris</t>
  </si>
  <si>
    <t xml:space="preserve"> 2-5</t>
  </si>
  <si>
    <t>OT</t>
  </si>
  <si>
    <t xml:space="preserve"> 3-3</t>
  </si>
  <si>
    <t>New Jersey</t>
  </si>
  <si>
    <t xml:space="preserve"> 2-6</t>
  </si>
  <si>
    <t xml:space="preserve"> 2-7</t>
  </si>
  <si>
    <t xml:space="preserve"> 4-4</t>
  </si>
  <si>
    <t>Decker, Patti</t>
  </si>
  <si>
    <t xml:space="preserve"> 2-8</t>
  </si>
  <si>
    <t xml:space="preserve"> 4-6</t>
  </si>
  <si>
    <t>Chapman, Brenda</t>
  </si>
  <si>
    <t xml:space="preserve"> 2-9</t>
  </si>
  <si>
    <t xml:space="preserve"> 2-10</t>
  </si>
  <si>
    <t>New York</t>
  </si>
  <si>
    <t xml:space="preserve"> 6-5</t>
  </si>
  <si>
    <t>Keeley, Marguerite</t>
  </si>
  <si>
    <t>DeBoer, Kathy</t>
  </si>
  <si>
    <t xml:space="preserve"> 3-12</t>
  </si>
  <si>
    <t>Lundberg, Cindy</t>
  </si>
  <si>
    <t>Monday</t>
  </si>
  <si>
    <t xml:space="preserve"> 3-13</t>
  </si>
  <si>
    <t xml:space="preserve"> 3-14</t>
  </si>
  <si>
    <t>Missing Information</t>
  </si>
  <si>
    <t xml:space="preserve"> 4-15</t>
  </si>
  <si>
    <t>------------</t>
  </si>
  <si>
    <t xml:space="preserve"> 5-16</t>
  </si>
  <si>
    <t>Tuesday</t>
  </si>
  <si>
    <t xml:space="preserve"> 7-17</t>
  </si>
  <si>
    <t xml:space="preserve"> 7-18</t>
  </si>
  <si>
    <t xml:space="preserve"> 8-18</t>
  </si>
  <si>
    <t xml:space="preserve"> 8-19</t>
  </si>
  <si>
    <t xml:space="preserve"> 8-20</t>
  </si>
  <si>
    <t xml:space="preserve"> 9-21</t>
  </si>
  <si>
    <t xml:space="preserve"> 10-23</t>
  </si>
  <si>
    <t>1979 - 80</t>
  </si>
  <si>
    <t>3FG</t>
  </si>
  <si>
    <t>College</t>
  </si>
  <si>
    <t>Ht.</t>
  </si>
  <si>
    <t>79 - 80</t>
  </si>
  <si>
    <t>0-1</t>
  </si>
  <si>
    <t>Milwaukee Arena</t>
  </si>
  <si>
    <t>Marshall Univ.</t>
  </si>
  <si>
    <t>5'7"</t>
  </si>
  <si>
    <t>0-2</t>
  </si>
  <si>
    <t>Illinois State</t>
  </si>
  <si>
    <t>5'11"</t>
  </si>
  <si>
    <t>0-3</t>
  </si>
  <si>
    <t>San Francisco</t>
  </si>
  <si>
    <t>SF Civic Auditor</t>
  </si>
  <si>
    <t>Gamble, Carolyn</t>
  </si>
  <si>
    <t>Shaw College</t>
  </si>
  <si>
    <t>6'1"</t>
  </si>
  <si>
    <t>0-4</t>
  </si>
  <si>
    <t>Hofheinz Pavilion</t>
  </si>
  <si>
    <t>Griffith, Denise</t>
  </si>
  <si>
    <t>Univ. Louisville</t>
  </si>
  <si>
    <t>5'9"</t>
  </si>
  <si>
    <t>California</t>
  </si>
  <si>
    <t>Dallas</t>
  </si>
  <si>
    <t>Dallas-Conv. Ctr</t>
  </si>
  <si>
    <t>Morales, Diane</t>
  </si>
  <si>
    <t>Univ. Wisc.-Whitewater</t>
  </si>
  <si>
    <t>5'10"</t>
  </si>
  <si>
    <t>Washington</t>
  </si>
  <si>
    <t>Baltimore</t>
  </si>
  <si>
    <t>Nestor, Heidi</t>
  </si>
  <si>
    <t>U.C.L.A.</t>
  </si>
  <si>
    <t>Prevost, Deb</t>
  </si>
  <si>
    <t>Eastern Montana</t>
  </si>
  <si>
    <t>Met Center</t>
  </si>
  <si>
    <t>Arizona State</t>
  </si>
  <si>
    <t>M.S.G.</t>
  </si>
  <si>
    <t>Dunn Sports Complex</t>
  </si>
  <si>
    <t>White, Ethel</t>
  </si>
  <si>
    <t>High Point College</t>
  </si>
  <si>
    <t>5'6"</t>
  </si>
  <si>
    <t>McWhorter, Charlene</t>
  </si>
  <si>
    <t>Carney, Mary</t>
  </si>
  <si>
    <t>Philadelphia</t>
  </si>
  <si>
    <t>Philadelphia Folds</t>
  </si>
  <si>
    <t>St. Louis</t>
  </si>
  <si>
    <t>Des Moines</t>
  </si>
  <si>
    <t>Koopman, Carol</t>
  </si>
  <si>
    <t>Alumni Hall-DePaul</t>
  </si>
  <si>
    <t>New Orleans</t>
  </si>
  <si>
    <t>14-5</t>
  </si>
  <si>
    <t>172a</t>
  </si>
  <si>
    <t>19-6</t>
  </si>
  <si>
    <t>15-10</t>
  </si>
  <si>
    <t>Kiel Auditorium</t>
  </si>
  <si>
    <t>207a</t>
  </si>
  <si>
    <t>13-16</t>
  </si>
  <si>
    <t>19-12</t>
  </si>
  <si>
    <t>Cedar Rapids</t>
  </si>
  <si>
    <t>18-11</t>
  </si>
  <si>
    <t>21-12</t>
  </si>
  <si>
    <t>Tulane</t>
  </si>
  <si>
    <t>16-17</t>
  </si>
  <si>
    <t>16-19</t>
  </si>
  <si>
    <t>26-7</t>
  </si>
  <si>
    <t>24-12</t>
  </si>
  <si>
    <t xml:space="preserve"> 1-4 </t>
  </si>
  <si>
    <t xml:space="preserve"> 3-10</t>
  </si>
  <si>
    <t xml:space="preserve"> 3-11</t>
  </si>
  <si>
    <t xml:space="preserve"> 5-15</t>
  </si>
  <si>
    <t xml:space="preserve"> 9-20</t>
  </si>
  <si>
    <t xml:space="preserve"> 10-21</t>
  </si>
  <si>
    <t xml:space="preserve"> 10-22</t>
  </si>
  <si>
    <t xml:space="preserve"> 10-24</t>
  </si>
  <si>
    <t xml:space="preserve"> 3-15</t>
  </si>
  <si>
    <t xml:space="preserve"> 5-17</t>
  </si>
  <si>
    <t xml:space="preserve"> 6-17</t>
  </si>
  <si>
    <t>No.</t>
  </si>
  <si>
    <t xml:space="preserve"> x 240</t>
  </si>
  <si>
    <t xml:space="preserve"> x 25</t>
  </si>
  <si>
    <t>Benedict College</t>
  </si>
  <si>
    <t>Western Kentucky Univ.</t>
  </si>
  <si>
    <t>5'8"</t>
  </si>
  <si>
    <t>Michigan State Univ.</t>
  </si>
  <si>
    <t>Illinois State Univ.</t>
  </si>
  <si>
    <t>Eastern Montana Univ.</t>
  </si>
  <si>
    <t>Arizona State Univ.</t>
  </si>
  <si>
    <t>6'0"</t>
  </si>
  <si>
    <t>Wichita State Univ.</t>
  </si>
  <si>
    <t>Eastern Kentucky State Univ.</t>
  </si>
  <si>
    <t>Kennedy, Peggy</t>
  </si>
  <si>
    <t>Thomas, Lisa</t>
  </si>
  <si>
    <t>Coleman, Beverly</t>
  </si>
  <si>
    <t>Fuller, Janice</t>
  </si>
  <si>
    <t>Univ. Nevada Las Vegas</t>
  </si>
  <si>
    <t>Conlin, Terry</t>
  </si>
  <si>
    <t>Coaches</t>
  </si>
  <si>
    <t xml:space="preserve"> 2-3</t>
  </si>
  <si>
    <t>Julia Yeater</t>
  </si>
  <si>
    <t xml:space="preserve"> 4-5</t>
  </si>
  <si>
    <t>End of Year #1  1978-1979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</si>
  <si>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</si>
  <si>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</si>
  <si>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</si>
  <si>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</si>
  <si>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</si>
  <si>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</si>
  <si>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</si>
  <si>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</si>
  <si>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</si>
  <si>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Wayne State Univ.</t>
  </si>
  <si>
    <t>Northern Arizona</t>
  </si>
  <si>
    <t>Alabama State</t>
  </si>
  <si>
    <t>6'2"</t>
  </si>
  <si>
    <t>Univ. of  Illinois</t>
  </si>
  <si>
    <t>6'3"</t>
  </si>
  <si>
    <t xml:space="preserve"> 6-2</t>
  </si>
  <si>
    <t xml:space="preserve"> 8-2</t>
  </si>
  <si>
    <t xml:space="preserve"> 2-0</t>
  </si>
  <si>
    <t xml:space="preserve"> 8-3</t>
  </si>
  <si>
    <t xml:space="preserve"> 1-5</t>
  </si>
  <si>
    <t xml:space="preserve"> 7-20</t>
  </si>
  <si>
    <t xml:space="preserve"> 3-0</t>
  </si>
  <si>
    <t xml:space="preserve"> 5-0</t>
  </si>
  <si>
    <t xml:space="preserve"> 3-7</t>
  </si>
  <si>
    <t xml:space="preserve"> 8-7</t>
  </si>
  <si>
    <t xml:space="preserve"> 9-11</t>
  </si>
  <si>
    <t xml:space="preserve"> 11-16</t>
  </si>
  <si>
    <t xml:space="preserve"> 10-8</t>
  </si>
  <si>
    <t xml:space="preserve"> 3-5</t>
  </si>
  <si>
    <t xml:space="preserve"> 1-7</t>
  </si>
  <si>
    <t xml:space="preserve"> 10-10</t>
  </si>
  <si>
    <t xml:space="preserve"> 8-8</t>
  </si>
  <si>
    <t xml:space="preserve"> 6-1</t>
  </si>
  <si>
    <t xml:space="preserve"> 7-1</t>
  </si>
  <si>
    <t>Larry Costello</t>
  </si>
  <si>
    <t xml:space="preserve"> 0-3</t>
  </si>
  <si>
    <t xml:space="preserve"> 0-4</t>
  </si>
  <si>
    <t xml:space="preserve"> 2-1</t>
  </si>
  <si>
    <t xml:space="preserve"> 2-2</t>
  </si>
  <si>
    <t xml:space="preserve"> 3-4</t>
  </si>
  <si>
    <t xml:space="preserve"> 4-7</t>
  </si>
  <si>
    <t>St. Cloud State</t>
  </si>
  <si>
    <t>Univ. of Colorado</t>
  </si>
  <si>
    <t>Wilson, Laurie</t>
  </si>
  <si>
    <t>Univ. of Cal - Santa Barbara</t>
  </si>
  <si>
    <t>None Listed</t>
  </si>
  <si>
    <t>End of Year #2  1979-1980</t>
  </si>
  <si>
    <t>Blue=Winning Team</t>
  </si>
  <si>
    <t>Red=Scheduled Game cancelled</t>
  </si>
  <si>
    <t>Historical Records vs All-Teams  (listed Alphabetically by City)</t>
  </si>
  <si>
    <t>Home Attendance</t>
  </si>
  <si>
    <t>Games scores = 3395</t>
  </si>
  <si>
    <t xml:space="preserve"> 2 pts</t>
  </si>
  <si>
    <t xml:space="preserve"> 3 pts</t>
  </si>
  <si>
    <t xml:space="preserve"> FTs</t>
  </si>
  <si>
    <t>TOTAL</t>
  </si>
  <si>
    <t>OK</t>
  </si>
  <si>
    <t>Games scores = 3138</t>
  </si>
  <si>
    <t>Away Attendance</t>
  </si>
  <si>
    <t>By game 5 - someone gone after 2 games (2H,2A,H)</t>
  </si>
  <si>
    <t>All American Redheads</t>
  </si>
  <si>
    <t>Greene, Vivian</t>
  </si>
  <si>
    <t>Wash last game 12/18/79</t>
  </si>
  <si>
    <t>STILL NEED TO BALANCE</t>
  </si>
  <si>
    <t>TOTAL OF THOSE DISCOVERED - 4</t>
  </si>
  <si>
    <t>1st StL possible 12/23/79</t>
  </si>
  <si>
    <t>Last StL game 1/13/80</t>
  </si>
  <si>
    <t>Most Milw games possible 14</t>
  </si>
  <si>
    <t>Another</t>
  </si>
  <si>
    <t>as of Dec 5 stat sheet</t>
  </si>
  <si>
    <t>1980-81 MEDIA GUIDE SHOWS   NWT - 5</t>
  </si>
  <si>
    <t>vs Dallas 2/10/80</t>
  </si>
  <si>
    <t xml:space="preserve">Michigan </t>
  </si>
  <si>
    <t>V.G.</t>
  </si>
  <si>
    <t>VG</t>
  </si>
  <si>
    <t>1978 - 1979  Player Stats</t>
  </si>
  <si>
    <t>Games w/Attend</t>
  </si>
  <si>
    <t>Univ. of Minnesota-Morris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</si>
</sst>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u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6" fillId="0" borderId="0" xfId="0" applyFont="1"/>
    <xf numFmtId="1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5" fillId="0" borderId="0" xfId="0" applyNumberFormat="1" applyFont="1"/>
    <xf numFmtId="0" fontId="10" fillId="0" borderId="0" xfId="0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166" fontId="7" fillId="0" borderId="0" xfId="0" applyNumberFormat="1" applyFont="1"/>
    <xf numFmtId="16" fontId="5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166" fontId="8" fillId="3" borderId="0" xfId="0" applyNumberFormat="1" applyFont="1" applyFill="1"/>
    <xf numFmtId="2" fontId="8" fillId="3" borderId="0" xfId="0" applyNumberFormat="1" applyFont="1" applyFill="1"/>
    <xf numFmtId="164" fontId="8" fillId="3" borderId="0" xfId="0" applyNumberFormat="1" applyFont="1" applyFill="1"/>
    <xf numFmtId="165" fontId="8" fillId="3" borderId="0" xfId="0" applyNumberFormat="1" applyFont="1" applyFill="1"/>
    <xf numFmtId="166" fontId="8" fillId="3" borderId="0" xfId="1" applyNumberFormat="1" applyFont="1" applyFill="1"/>
    <xf numFmtId="0" fontId="13" fillId="0" borderId="0" xfId="0" applyFont="1"/>
    <xf numFmtId="0" fontId="14" fillId="0" borderId="0" xfId="0" applyFont="1"/>
    <xf numFmtId="0" fontId="3" fillId="4" borderId="0" xfId="0" applyFont="1" applyFill="1" applyAlignment="1">
      <alignment horizontal="center"/>
    </xf>
    <xf numFmtId="0" fontId="1" fillId="4" borderId="0" xfId="0" applyFont="1" applyFill="1"/>
    <xf numFmtId="165" fontId="1" fillId="4" borderId="0" xfId="0" applyNumberFormat="1" applyFont="1" applyFill="1"/>
    <xf numFmtId="164" fontId="1" fillId="4" borderId="0" xfId="0" applyNumberFormat="1" applyFont="1" applyFill="1"/>
    <xf numFmtId="0" fontId="15" fillId="0" borderId="0" xfId="0" applyFont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5" fillId="5" borderId="0" xfId="0" applyFont="1" applyFill="1"/>
    <xf numFmtId="0" fontId="14" fillId="5" borderId="0" xfId="0" applyFont="1" applyFill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166" fontId="1" fillId="0" borderId="0" xfId="0" applyNumberFormat="1" applyFont="1" applyAlignment="1">
      <alignment horizontal="right"/>
    </xf>
    <xf numFmtId="0" fontId="8" fillId="0" borderId="4" xfId="0" applyFont="1" applyBorder="1" applyAlignment="1">
      <alignment horizontal="center"/>
    </xf>
    <xf numFmtId="164" fontId="8" fillId="0" borderId="0" xfId="0" applyNumberFormat="1" applyFont="1"/>
    <xf numFmtId="166" fontId="8" fillId="0" borderId="0" xfId="1" applyNumberFormat="1" applyFont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8" fillId="3" borderId="7" xfId="0" applyNumberFormat="1" applyFont="1" applyFill="1" applyBorder="1" applyAlignment="1">
      <alignment horizontal="center"/>
    </xf>
    <xf numFmtId="165" fontId="8" fillId="3" borderId="7" xfId="0" applyNumberFormat="1" applyFont="1" applyFill="1" applyBorder="1" applyAlignment="1">
      <alignment horizontal="center"/>
    </xf>
    <xf numFmtId="165" fontId="8" fillId="3" borderId="8" xfId="0" applyNumberFormat="1" applyFont="1" applyFill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left"/>
    </xf>
    <xf numFmtId="0" fontId="5" fillId="6" borderId="0" xfId="0" applyFont="1" applyFill="1"/>
    <xf numFmtId="0" fontId="9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2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/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8" fillId="3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0" fontId="14" fillId="0" borderId="6" xfId="0" applyFont="1" applyBorder="1"/>
    <xf numFmtId="0" fontId="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5" fillId="4" borderId="0" xfId="0" applyFont="1" applyFill="1"/>
    <xf numFmtId="164" fontId="5" fillId="4" borderId="0" xfId="0" applyNumberFormat="1" applyFont="1" applyFill="1"/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165" fontId="1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1" fillId="0" borderId="0" xfId="1" applyNumberFormat="1" applyFont="1"/>
    <xf numFmtId="0" fontId="17" fillId="0" borderId="0" xfId="0" applyFont="1"/>
    <xf numFmtId="0" fontId="18" fillId="0" borderId="0" xfId="0" applyFont="1"/>
    <xf numFmtId="0" fontId="0" fillId="6" borderId="0" xfId="0" applyFill="1"/>
    <xf numFmtId="0" fontId="20" fillId="0" borderId="0" xfId="0" applyFont="1"/>
    <xf numFmtId="0" fontId="12" fillId="0" borderId="0" xfId="0" applyFont="1" applyAlignment="1">
      <alignment horizontal="center"/>
    </xf>
    <xf numFmtId="0" fontId="5" fillId="7" borderId="0" xfId="0" applyFont="1" applyFill="1"/>
    <xf numFmtId="0" fontId="1" fillId="6" borderId="0" xfId="0" applyFont="1" applyFill="1"/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6" fontId="5" fillId="7" borderId="0" xfId="0" applyNumberFormat="1" applyFont="1" applyFill="1"/>
    <xf numFmtId="2" fontId="5" fillId="7" borderId="0" xfId="0" applyNumberFormat="1" applyFont="1" applyFill="1"/>
    <xf numFmtId="164" fontId="5" fillId="7" borderId="0" xfId="0" applyNumberFormat="1" applyFont="1" applyFill="1"/>
    <xf numFmtId="165" fontId="5" fillId="7" borderId="0" xfId="0" applyNumberFormat="1" applyFont="1" applyFill="1"/>
    <xf numFmtId="0" fontId="0" fillId="7" borderId="0" xfId="0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9" fillId="6" borderId="0" xfId="0" applyFont="1" applyFill="1"/>
    <xf numFmtId="166" fontId="0" fillId="6" borderId="0" xfId="0" applyNumberFormat="1" applyFill="1"/>
    <xf numFmtId="0" fontId="19" fillId="2" borderId="0" xfId="0" applyFont="1" applyFill="1"/>
    <xf numFmtId="166" fontId="19" fillId="2" borderId="0" xfId="0" applyNumberFormat="1" applyFont="1" applyFill="1"/>
    <xf numFmtId="0" fontId="16" fillId="3" borderId="0" xfId="0" applyFont="1" applyFill="1"/>
    <xf numFmtId="0" fontId="13" fillId="7" borderId="0" xfId="0" applyFont="1" applyFill="1" applyAlignment="1">
      <alignment horizontal="center"/>
    </xf>
    <xf numFmtId="0" fontId="21" fillId="0" borderId="0" xfId="0" applyFont="1"/>
    <xf numFmtId="166" fontId="5" fillId="0" borderId="0" xfId="1" applyNumberFormat="1" applyFont="1" applyFill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166" fontId="13" fillId="0" borderId="0" xfId="0" applyNumberFormat="1" applyFont="1"/>
    <xf numFmtId="0" fontId="8" fillId="8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6" fontId="8" fillId="0" borderId="0" xfId="1" applyNumberFormat="1" applyFont="1" applyFill="1" applyAlignment="1">
      <alignment horizontal="center"/>
    </xf>
    <xf numFmtId="166" fontId="8" fillId="0" borderId="5" xfId="1" applyNumberFormat="1" applyFont="1" applyFill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6" fontId="1" fillId="0" borderId="0" xfId="1" applyNumberFormat="1" applyFont="1" applyFill="1"/>
    <xf numFmtId="43" fontId="5" fillId="0" borderId="0" xfId="1" applyFont="1" applyFill="1" applyAlignment="1">
      <alignment horizontal="center"/>
    </xf>
    <xf numFmtId="0" fontId="26" fillId="0" borderId="0" xfId="0" applyFont="1"/>
    <xf numFmtId="0" fontId="5" fillId="9" borderId="0" xfId="0" applyFont="1" applyFill="1" applyAlignment="1">
      <alignment horizontal="center"/>
    </xf>
    <xf numFmtId="0" fontId="5" fillId="9" borderId="0" xfId="0" applyFont="1" applyFill="1"/>
    <xf numFmtId="0" fontId="9" fillId="9" borderId="0" xfId="0" applyFont="1" applyFill="1" applyAlignment="1">
      <alignment horizontal="center"/>
    </xf>
    <xf numFmtId="2" fontId="5" fillId="9" borderId="0" xfId="0" applyNumberFormat="1" applyFont="1" applyFill="1"/>
    <xf numFmtId="164" fontId="5" fillId="9" borderId="0" xfId="0" applyNumberFormat="1" applyFont="1" applyFill="1"/>
    <xf numFmtId="0" fontId="9" fillId="9" borderId="0" xfId="0" applyFont="1" applyFill="1"/>
    <xf numFmtId="165" fontId="5" fillId="9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246"/>
  <sheetViews>
    <sheetView tabSelected="1" workbookViewId="0"/>
  </sheetViews>
  <sheetFormatPr defaultRowHeight="14.4" x14ac:dyDescent="0.3"/>
  <cols>
    <col min="1" max="1" width="7.5546875" bestFit="1" customWidth="1"/>
    <col min="2" max="2" width="13.6640625" customWidth="1"/>
    <col min="3" max="3" width="15.44140625" bestFit="1" customWidth="1"/>
    <col min="4" max="4" width="5.44140625" customWidth="1"/>
    <col min="5" max="5" width="4" customWidth="1"/>
    <col min="6" max="7" width="6.6640625" customWidth="1"/>
    <col min="8" max="8" width="8.33203125" customWidth="1"/>
    <col min="9" max="10" width="6.6640625" customWidth="1"/>
    <col min="11" max="11" width="1.5546875" customWidth="1"/>
    <col min="12" max="12" width="7.33203125" customWidth="1"/>
    <col min="13" max="13" width="6.6640625" customWidth="1"/>
    <col min="14" max="14" width="1.5546875" customWidth="1"/>
    <col min="15" max="16" width="6.6640625" customWidth="1"/>
    <col min="17" max="17" width="7.5546875" customWidth="1"/>
    <col min="18" max="18" width="1.5546875" customWidth="1"/>
    <col min="19" max="19" width="6.6640625" customWidth="1"/>
    <col min="20" max="20" width="7.33203125" customWidth="1"/>
    <col min="21" max="21" width="7" customWidth="1"/>
    <col min="22" max="22" width="7.44140625" customWidth="1"/>
    <col min="23" max="23" width="1.5546875" customWidth="1"/>
    <col min="24" max="24" width="6.6640625" customWidth="1"/>
    <col min="25" max="25" width="7.44140625" customWidth="1"/>
    <col min="26" max="26" width="1.5546875" customWidth="1"/>
    <col min="27" max="28" width="6.6640625" customWidth="1"/>
    <col min="29" max="29" width="1.5546875" customWidth="1"/>
    <col min="30" max="30" width="5.6640625" customWidth="1"/>
    <col min="31" max="33" width="6.6640625" customWidth="1"/>
    <col min="34" max="34" width="1.5546875" customWidth="1"/>
    <col min="35" max="36" width="6.6640625" customWidth="1"/>
    <col min="37" max="37" width="9" customWidth="1"/>
    <col min="38" max="38" width="1.5546875" customWidth="1"/>
    <col min="39" max="39" width="23.33203125" customWidth="1"/>
    <col min="40" max="40" width="5.6640625" customWidth="1"/>
    <col min="41" max="41" width="5.5546875" customWidth="1"/>
    <col min="42" max="42" width="6.33203125" bestFit="1" customWidth="1"/>
    <col min="44" max="44" width="9.88671875" customWidth="1"/>
    <col min="45" max="45" width="6.6640625" customWidth="1"/>
    <col min="46" max="46" width="10.6640625" bestFit="1" customWidth="1"/>
    <col min="47" max="47" width="5.44140625" customWidth="1"/>
    <col min="48" max="48" width="5.6640625" customWidth="1"/>
    <col min="49" max="49" width="10.33203125" customWidth="1"/>
    <col min="50" max="50" width="5.6640625" customWidth="1"/>
    <col min="51" max="51" width="22.33203125" customWidth="1"/>
    <col min="52" max="52" width="9.44140625" customWidth="1"/>
    <col min="53" max="53" width="14.44140625" customWidth="1"/>
    <col min="54" max="54" width="14.6640625" customWidth="1"/>
    <col min="55" max="55" width="9" customWidth="1"/>
    <col min="56" max="56" width="5.5546875" customWidth="1"/>
    <col min="57" max="57" width="12" customWidth="1"/>
    <col min="58" max="58" width="5" customWidth="1"/>
    <col min="59" max="59" width="5.33203125" customWidth="1"/>
    <col min="60" max="62" width="6.6640625" customWidth="1"/>
    <col min="63" max="63" width="4.5546875" customWidth="1"/>
    <col min="64" max="64" width="11.6640625" customWidth="1"/>
    <col min="65" max="65" width="5.33203125" customWidth="1"/>
    <col min="66" max="66" width="4.6640625" customWidth="1"/>
    <col min="67" max="67" width="7" customWidth="1"/>
    <col min="68" max="69" width="6.6640625" customWidth="1"/>
    <col min="70" max="70" width="4.5546875" customWidth="1"/>
    <col min="71" max="71" width="11.6640625" customWidth="1"/>
    <col min="72" max="72" width="5.33203125" customWidth="1"/>
    <col min="73" max="73" width="5.44140625" customWidth="1"/>
    <col min="74" max="74" width="7.44140625" customWidth="1"/>
    <col min="75" max="75" width="7.109375" customWidth="1"/>
    <col min="76" max="76" width="7.6640625" customWidth="1"/>
  </cols>
  <sheetData>
    <row r="1" spans="1:79" ht="21" x14ac:dyDescent="0.4">
      <c r="A1" s="125" t="s">
        <v>0</v>
      </c>
      <c r="B1" s="124"/>
      <c r="C1" s="125"/>
      <c r="D1" s="126"/>
      <c r="E1" s="125" t="s">
        <v>278</v>
      </c>
      <c r="F1" s="12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79" ht="17.399999999999999" x14ac:dyDescent="0.3">
      <c r="A2" s="3"/>
      <c r="B2" s="140"/>
      <c r="C2" s="3"/>
      <c r="D2" s="6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22"/>
      <c r="AZ2" s="1"/>
      <c r="BA2" s="1"/>
      <c r="BB2" s="1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</row>
    <row r="3" spans="1:79" ht="15" thickBot="1" x14ac:dyDescent="0.35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4"/>
      <c r="AR3" s="1"/>
      <c r="AS3" s="22"/>
      <c r="AT3" s="1"/>
      <c r="AU3" s="1"/>
      <c r="AV3" s="1"/>
      <c r="AW3" s="1"/>
      <c r="AX3" s="1"/>
      <c r="AY3" s="1"/>
      <c r="AZ3" s="1"/>
      <c r="BA3" s="1"/>
      <c r="BB3" s="1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</row>
    <row r="4" spans="1:79" x14ac:dyDescent="0.3">
      <c r="A4" s="4" t="s">
        <v>1</v>
      </c>
      <c r="B4" s="5" t="s">
        <v>2</v>
      </c>
      <c r="C4" s="5" t="s">
        <v>3</v>
      </c>
      <c r="D4" s="5" t="s">
        <v>179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39"/>
      <c r="L4" s="5" t="s">
        <v>10</v>
      </c>
      <c r="M4" s="5" t="s">
        <v>11</v>
      </c>
      <c r="N4" s="39"/>
      <c r="O4" s="5" t="s">
        <v>12</v>
      </c>
      <c r="P4" s="5" t="s">
        <v>13</v>
      </c>
      <c r="Q4" s="5" t="s">
        <v>14</v>
      </c>
      <c r="R4" s="39"/>
      <c r="S4" s="5" t="s">
        <v>15</v>
      </c>
      <c r="T4" s="5" t="s">
        <v>16</v>
      </c>
      <c r="U4" s="5" t="s">
        <v>17</v>
      </c>
      <c r="V4" s="5" t="s">
        <v>18</v>
      </c>
      <c r="W4" s="39"/>
      <c r="X4" s="5" t="s">
        <v>19</v>
      </c>
      <c r="Y4" s="5" t="s">
        <v>20</v>
      </c>
      <c r="Z4" s="39"/>
      <c r="AA4" s="5" t="s">
        <v>21</v>
      </c>
      <c r="AB4" s="5" t="s">
        <v>22</v>
      </c>
      <c r="AC4" s="39"/>
      <c r="AD4" s="5" t="s">
        <v>23</v>
      </c>
      <c r="AE4" s="5" t="s">
        <v>24</v>
      </c>
      <c r="AF4" s="5" t="s">
        <v>25</v>
      </c>
      <c r="AG4" s="5" t="s">
        <v>26</v>
      </c>
      <c r="AH4" s="39"/>
      <c r="AI4" s="5" t="s">
        <v>27</v>
      </c>
      <c r="AJ4" s="5" t="s">
        <v>28</v>
      </c>
      <c r="AK4" s="5" t="s">
        <v>29</v>
      </c>
      <c r="AL4" s="40"/>
      <c r="AM4" s="5" t="s">
        <v>103</v>
      </c>
      <c r="AN4" s="6" t="s">
        <v>104</v>
      </c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38"/>
      <c r="BE4" s="48"/>
      <c r="BF4" s="49"/>
      <c r="BG4" s="49"/>
      <c r="BH4" s="49"/>
      <c r="BI4" s="49"/>
      <c r="BJ4" s="50"/>
      <c r="BK4" s="51"/>
      <c r="BR4" s="52"/>
      <c r="BY4" s="38"/>
      <c r="BZ4" s="38"/>
      <c r="CA4" s="38"/>
    </row>
    <row r="5" spans="1:79" ht="16.95" customHeight="1" x14ac:dyDescent="0.3">
      <c r="A5" s="7" t="s">
        <v>40</v>
      </c>
      <c r="B5" s="8" t="s">
        <v>41</v>
      </c>
      <c r="C5" s="8" t="s">
        <v>59</v>
      </c>
      <c r="D5" s="17">
        <v>24</v>
      </c>
      <c r="E5" s="8">
        <v>34</v>
      </c>
      <c r="F5" s="8">
        <v>1218</v>
      </c>
      <c r="G5" s="72">
        <f t="shared" ref="G5:G22" si="0">+F5/E5</f>
        <v>35.823529411764703</v>
      </c>
      <c r="H5" s="8">
        <v>171</v>
      </c>
      <c r="I5" s="8">
        <v>443</v>
      </c>
      <c r="J5" s="73">
        <f t="shared" ref="J5:J22" si="1">+H5/I5</f>
        <v>0.38600451467268621</v>
      </c>
      <c r="K5" s="92"/>
      <c r="L5" s="16"/>
      <c r="M5" s="7"/>
      <c r="N5" s="92"/>
      <c r="O5" s="8">
        <v>96</v>
      </c>
      <c r="P5" s="8">
        <v>215</v>
      </c>
      <c r="Q5" s="73">
        <f t="shared" ref="Q5:Q22" si="2">+O5/P5</f>
        <v>0.44651162790697674</v>
      </c>
      <c r="R5" s="92"/>
      <c r="S5" s="8">
        <v>183</v>
      </c>
      <c r="T5" s="8">
        <v>258</v>
      </c>
      <c r="U5" s="8">
        <f t="shared" ref="U5:U22" si="3">+S5+T5</f>
        <v>441</v>
      </c>
      <c r="V5" s="72">
        <f t="shared" ref="V5:V22" si="4">+U5/E5</f>
        <v>12.970588235294118</v>
      </c>
      <c r="W5" s="92"/>
      <c r="X5" s="8">
        <v>69</v>
      </c>
      <c r="Y5" s="72">
        <f t="shared" ref="Y5:Y22" si="5">+X5/E5</f>
        <v>2.0294117647058822</v>
      </c>
      <c r="Z5" s="92"/>
      <c r="AA5" s="8">
        <v>126</v>
      </c>
      <c r="AB5" s="74">
        <f t="shared" ref="AB5:AB22" si="6">+AA5/E5</f>
        <v>3.7058823529411766</v>
      </c>
      <c r="AC5" s="92"/>
      <c r="AD5" s="8">
        <v>63</v>
      </c>
      <c r="AE5" s="8">
        <v>109</v>
      </c>
      <c r="AF5" s="72">
        <f t="shared" ref="AF5:AF22" si="7">+AE5/E5</f>
        <v>3.2058823529411766</v>
      </c>
      <c r="AG5" s="8">
        <v>32</v>
      </c>
      <c r="AH5" s="92"/>
      <c r="AI5" s="8">
        <f t="shared" ref="AI5:AI22" si="8">+(H5*2)+(L5)+O5</f>
        <v>438</v>
      </c>
      <c r="AJ5" s="72">
        <f t="shared" ref="AJ5:AJ22" si="9">+AI5/E5</f>
        <v>12.882352941176471</v>
      </c>
      <c r="AK5" s="73">
        <f t="shared" ref="AK5:AK22" si="10">+((AI5+U5+AD5-AE5)+(X5*2))/F5</f>
        <v>0.7972085385878489</v>
      </c>
      <c r="AL5" s="92"/>
      <c r="AM5" s="8" t="s">
        <v>182</v>
      </c>
      <c r="AN5" s="8" t="s">
        <v>112</v>
      </c>
      <c r="AO5" s="8"/>
      <c r="AP5" s="1"/>
      <c r="AQ5" s="8"/>
      <c r="AR5" s="12"/>
      <c r="AS5" s="13"/>
      <c r="AT5" s="14"/>
      <c r="AU5" s="8"/>
      <c r="AV5" s="8"/>
      <c r="AW5" s="8"/>
      <c r="AX5" s="8"/>
      <c r="AY5" s="8"/>
      <c r="AZ5" s="123"/>
      <c r="BA5" s="67"/>
      <c r="BB5" s="43"/>
      <c r="BC5" s="43"/>
      <c r="BD5" s="38"/>
      <c r="BE5" s="75"/>
      <c r="BF5" s="7"/>
      <c r="BG5" s="7"/>
      <c r="BH5" s="73"/>
      <c r="BI5" s="7"/>
      <c r="BJ5" s="88"/>
      <c r="BK5" s="18"/>
      <c r="BR5" s="76"/>
      <c r="BY5" s="38"/>
      <c r="BZ5" s="38"/>
      <c r="CA5" s="38"/>
    </row>
    <row r="6" spans="1:79" ht="16.95" customHeight="1" x14ac:dyDescent="0.3">
      <c r="A6" s="141" t="s">
        <v>40</v>
      </c>
      <c r="B6" s="142" t="s">
        <v>41</v>
      </c>
      <c r="C6" s="142" t="s">
        <v>77</v>
      </c>
      <c r="D6" s="143">
        <v>22</v>
      </c>
      <c r="E6" s="142">
        <v>14</v>
      </c>
      <c r="F6" s="142">
        <v>644</v>
      </c>
      <c r="G6" s="144">
        <f t="shared" si="0"/>
        <v>46</v>
      </c>
      <c r="H6" s="142">
        <v>160</v>
      </c>
      <c r="I6" s="142">
        <v>350</v>
      </c>
      <c r="J6" s="145">
        <f t="shared" si="1"/>
        <v>0.45714285714285713</v>
      </c>
      <c r="K6" s="142"/>
      <c r="L6" s="146"/>
      <c r="M6" s="143"/>
      <c r="N6" s="142"/>
      <c r="O6" s="142">
        <v>96</v>
      </c>
      <c r="P6" s="142">
        <v>141</v>
      </c>
      <c r="Q6" s="145">
        <f t="shared" si="2"/>
        <v>0.68085106382978722</v>
      </c>
      <c r="R6" s="142"/>
      <c r="S6" s="142">
        <v>39</v>
      </c>
      <c r="T6" s="142">
        <v>52</v>
      </c>
      <c r="U6" s="142">
        <f t="shared" si="3"/>
        <v>91</v>
      </c>
      <c r="V6" s="144">
        <f t="shared" si="4"/>
        <v>6.5</v>
      </c>
      <c r="W6" s="142"/>
      <c r="X6" s="142">
        <v>62</v>
      </c>
      <c r="Y6" s="144">
        <f t="shared" si="5"/>
        <v>4.4285714285714288</v>
      </c>
      <c r="Z6" s="142"/>
      <c r="AA6" s="142">
        <v>55</v>
      </c>
      <c r="AB6" s="147">
        <f t="shared" si="6"/>
        <v>3.9285714285714284</v>
      </c>
      <c r="AC6" s="142"/>
      <c r="AD6" s="142">
        <v>46</v>
      </c>
      <c r="AE6" s="142">
        <v>58</v>
      </c>
      <c r="AF6" s="144">
        <f t="shared" si="7"/>
        <v>4.1428571428571432</v>
      </c>
      <c r="AG6" s="142">
        <v>5</v>
      </c>
      <c r="AH6" s="142"/>
      <c r="AI6" s="142">
        <f t="shared" si="8"/>
        <v>416</v>
      </c>
      <c r="AJ6" s="144">
        <f t="shared" si="9"/>
        <v>29.714285714285715</v>
      </c>
      <c r="AK6" s="145">
        <f t="shared" si="10"/>
        <v>0.96118012422360244</v>
      </c>
      <c r="AL6" s="142"/>
      <c r="AM6" s="142" t="s">
        <v>183</v>
      </c>
      <c r="AN6" s="142" t="s">
        <v>184</v>
      </c>
      <c r="AO6" s="8"/>
      <c r="AP6" s="1"/>
      <c r="AQ6" s="8"/>
      <c r="AR6" s="12"/>
      <c r="AS6" s="8"/>
      <c r="AT6" s="8"/>
      <c r="AU6" s="8"/>
      <c r="AV6" s="8"/>
      <c r="AW6" s="14"/>
      <c r="AX6" s="8"/>
      <c r="AY6" s="8"/>
      <c r="AZ6" s="123"/>
      <c r="BA6" s="122"/>
      <c r="BB6" s="43"/>
      <c r="BC6" s="43"/>
      <c r="BD6" s="38"/>
      <c r="BE6" s="77"/>
      <c r="BF6" s="7"/>
      <c r="BG6" s="7"/>
      <c r="BH6" s="73"/>
      <c r="BI6" s="7"/>
      <c r="BJ6" s="88"/>
      <c r="BK6" s="8"/>
      <c r="BR6" s="76"/>
      <c r="BY6" s="38"/>
      <c r="BZ6" s="38"/>
      <c r="CA6" s="38"/>
    </row>
    <row r="7" spans="1:79" ht="16.95" customHeight="1" x14ac:dyDescent="0.3">
      <c r="A7" s="7" t="s">
        <v>40</v>
      </c>
      <c r="B7" s="8" t="s">
        <v>41</v>
      </c>
      <c r="C7" s="8" t="s">
        <v>194</v>
      </c>
      <c r="D7" s="17">
        <v>44</v>
      </c>
      <c r="E7" s="8">
        <v>1</v>
      </c>
      <c r="F7" s="8">
        <v>3</v>
      </c>
      <c r="G7" s="72">
        <f t="shared" si="0"/>
        <v>3</v>
      </c>
      <c r="H7" s="8">
        <v>0</v>
      </c>
      <c r="I7" s="8">
        <v>1</v>
      </c>
      <c r="J7" s="73">
        <f t="shared" si="1"/>
        <v>0</v>
      </c>
      <c r="K7" s="92"/>
      <c r="L7" s="8"/>
      <c r="M7" s="17"/>
      <c r="N7" s="92"/>
      <c r="O7" s="8">
        <v>0</v>
      </c>
      <c r="P7" s="8">
        <v>0</v>
      </c>
      <c r="Q7" s="73">
        <v>0</v>
      </c>
      <c r="R7" s="92"/>
      <c r="S7" s="8">
        <v>0</v>
      </c>
      <c r="T7" s="8">
        <v>1</v>
      </c>
      <c r="U7" s="8">
        <f t="shared" si="3"/>
        <v>1</v>
      </c>
      <c r="V7" s="72">
        <f t="shared" si="4"/>
        <v>1</v>
      </c>
      <c r="W7" s="92"/>
      <c r="X7" s="8">
        <v>0</v>
      </c>
      <c r="Y7" s="72">
        <f t="shared" si="5"/>
        <v>0</v>
      </c>
      <c r="Z7" s="92"/>
      <c r="AA7" s="8">
        <v>0</v>
      </c>
      <c r="AB7" s="74">
        <f t="shared" si="6"/>
        <v>0</v>
      </c>
      <c r="AC7" s="92"/>
      <c r="AD7" s="8">
        <v>0</v>
      </c>
      <c r="AE7" s="8">
        <v>0</v>
      </c>
      <c r="AF7" s="72">
        <f t="shared" si="7"/>
        <v>0</v>
      </c>
      <c r="AG7" s="8">
        <v>0</v>
      </c>
      <c r="AH7" s="92"/>
      <c r="AI7" s="8">
        <f t="shared" si="8"/>
        <v>0</v>
      </c>
      <c r="AJ7" s="72">
        <f t="shared" si="9"/>
        <v>0</v>
      </c>
      <c r="AK7" s="73">
        <f t="shared" si="10"/>
        <v>0.33333333333333331</v>
      </c>
      <c r="AL7" s="92"/>
      <c r="AM7" s="8" t="s">
        <v>108</v>
      </c>
      <c r="AN7" s="8" t="s">
        <v>109</v>
      </c>
      <c r="AO7" s="8"/>
      <c r="AP7" s="1"/>
      <c r="AQ7" s="8"/>
      <c r="AR7" s="12"/>
      <c r="AS7" s="8"/>
      <c r="AT7" s="14"/>
      <c r="AU7" s="8"/>
      <c r="AV7" s="8"/>
      <c r="AW7" s="8"/>
      <c r="AX7" s="8"/>
      <c r="AY7" s="8"/>
      <c r="AZ7" s="123"/>
      <c r="BA7" s="122"/>
      <c r="BB7" s="43"/>
      <c r="BC7" s="43"/>
      <c r="BD7" s="38"/>
      <c r="BE7" s="77"/>
      <c r="BF7" s="7"/>
      <c r="BG7" s="7"/>
      <c r="BH7" s="73"/>
      <c r="BI7" s="7"/>
      <c r="BJ7" s="88"/>
      <c r="BK7" s="8"/>
      <c r="BR7" s="76"/>
      <c r="BY7" s="38"/>
      <c r="BZ7" s="38"/>
      <c r="CA7" s="38"/>
    </row>
    <row r="8" spans="1:79" ht="16.95" customHeight="1" x14ac:dyDescent="0.3">
      <c r="A8" s="141" t="s">
        <v>40</v>
      </c>
      <c r="B8" s="142" t="s">
        <v>41</v>
      </c>
      <c r="C8" s="142" t="s">
        <v>197</v>
      </c>
      <c r="D8" s="143">
        <v>44</v>
      </c>
      <c r="E8" s="142">
        <v>1</v>
      </c>
      <c r="F8" s="142">
        <v>4</v>
      </c>
      <c r="G8" s="144">
        <f t="shared" si="0"/>
        <v>4</v>
      </c>
      <c r="H8" s="142">
        <v>1</v>
      </c>
      <c r="I8" s="142">
        <v>1</v>
      </c>
      <c r="J8" s="145">
        <f t="shared" si="1"/>
        <v>1</v>
      </c>
      <c r="K8" s="142"/>
      <c r="L8" s="142"/>
      <c r="M8" s="143"/>
      <c r="N8" s="142"/>
      <c r="O8" s="142">
        <v>0</v>
      </c>
      <c r="P8" s="142">
        <v>0</v>
      </c>
      <c r="Q8" s="145">
        <v>0</v>
      </c>
      <c r="R8" s="142"/>
      <c r="S8" s="142">
        <v>0</v>
      </c>
      <c r="T8" s="142">
        <v>0</v>
      </c>
      <c r="U8" s="142">
        <f t="shared" si="3"/>
        <v>0</v>
      </c>
      <c r="V8" s="144">
        <f t="shared" si="4"/>
        <v>0</v>
      </c>
      <c r="W8" s="142"/>
      <c r="X8" s="142">
        <v>0</v>
      </c>
      <c r="Y8" s="144">
        <f t="shared" si="5"/>
        <v>0</v>
      </c>
      <c r="Z8" s="142"/>
      <c r="AA8" s="142">
        <v>1</v>
      </c>
      <c r="AB8" s="147">
        <f t="shared" si="6"/>
        <v>1</v>
      </c>
      <c r="AC8" s="142"/>
      <c r="AD8" s="142">
        <v>0</v>
      </c>
      <c r="AE8" s="142">
        <v>1</v>
      </c>
      <c r="AF8" s="144">
        <f t="shared" si="7"/>
        <v>1</v>
      </c>
      <c r="AG8" s="142">
        <v>0</v>
      </c>
      <c r="AH8" s="142"/>
      <c r="AI8" s="142">
        <f t="shared" si="8"/>
        <v>2</v>
      </c>
      <c r="AJ8" s="144">
        <f t="shared" si="9"/>
        <v>2</v>
      </c>
      <c r="AK8" s="145">
        <f t="shared" si="10"/>
        <v>0.25</v>
      </c>
      <c r="AL8" s="142"/>
      <c r="AM8" s="142" t="s">
        <v>275</v>
      </c>
      <c r="AN8" s="142" t="s">
        <v>129</v>
      </c>
      <c r="AO8" s="8"/>
      <c r="AP8" s="1"/>
      <c r="AQ8" s="12"/>
      <c r="AR8" s="12"/>
      <c r="AS8" s="8"/>
      <c r="AT8" s="8"/>
      <c r="AU8" s="8"/>
      <c r="AV8" s="8"/>
      <c r="AW8" s="14"/>
      <c r="AX8" s="8"/>
      <c r="AY8" s="8"/>
      <c r="AZ8" s="123"/>
      <c r="BA8" s="8"/>
      <c r="BB8" s="43"/>
      <c r="BC8" s="43"/>
      <c r="BD8" s="38"/>
      <c r="BE8" s="77"/>
      <c r="BF8" s="7"/>
      <c r="BG8" s="7"/>
      <c r="BH8" s="73"/>
      <c r="BI8" s="7"/>
      <c r="BJ8" s="88"/>
      <c r="BK8" s="8"/>
      <c r="BR8" s="76"/>
      <c r="BY8" s="38"/>
      <c r="BZ8" s="38"/>
      <c r="CA8" s="38"/>
    </row>
    <row r="9" spans="1:79" ht="16.95" customHeight="1" x14ac:dyDescent="0.3">
      <c r="A9" s="7" t="s">
        <v>40</v>
      </c>
      <c r="B9" s="8" t="s">
        <v>41</v>
      </c>
      <c r="C9" s="8" t="s">
        <v>83</v>
      </c>
      <c r="D9" s="17">
        <v>13</v>
      </c>
      <c r="E9" s="8">
        <v>16</v>
      </c>
      <c r="F9" s="8">
        <v>460</v>
      </c>
      <c r="G9" s="72">
        <f t="shared" si="0"/>
        <v>28.75</v>
      </c>
      <c r="H9" s="8">
        <v>76</v>
      </c>
      <c r="I9" s="8">
        <v>198</v>
      </c>
      <c r="J9" s="73">
        <f t="shared" si="1"/>
        <v>0.38383838383838381</v>
      </c>
      <c r="K9" s="92"/>
      <c r="L9" s="8"/>
      <c r="M9" s="17"/>
      <c r="N9" s="92"/>
      <c r="O9" s="8">
        <v>30</v>
      </c>
      <c r="P9" s="8">
        <v>45</v>
      </c>
      <c r="Q9" s="73">
        <f t="shared" si="2"/>
        <v>0.66666666666666663</v>
      </c>
      <c r="R9" s="92"/>
      <c r="S9" s="8">
        <v>44</v>
      </c>
      <c r="T9" s="8">
        <v>83</v>
      </c>
      <c r="U9" s="8">
        <f t="shared" si="3"/>
        <v>127</v>
      </c>
      <c r="V9" s="72">
        <f t="shared" si="4"/>
        <v>7.9375</v>
      </c>
      <c r="W9" s="92"/>
      <c r="X9" s="8">
        <v>32</v>
      </c>
      <c r="Y9" s="72">
        <f t="shared" si="5"/>
        <v>2</v>
      </c>
      <c r="Z9" s="92"/>
      <c r="AA9" s="8">
        <v>55</v>
      </c>
      <c r="AB9" s="74">
        <f t="shared" si="6"/>
        <v>3.4375</v>
      </c>
      <c r="AC9" s="92"/>
      <c r="AD9" s="8">
        <v>23</v>
      </c>
      <c r="AE9" s="8">
        <v>46</v>
      </c>
      <c r="AF9" s="72">
        <f t="shared" si="7"/>
        <v>2.875</v>
      </c>
      <c r="AG9" s="8">
        <v>7</v>
      </c>
      <c r="AH9" s="92"/>
      <c r="AI9" s="8">
        <f t="shared" si="8"/>
        <v>182</v>
      </c>
      <c r="AJ9" s="72">
        <f t="shared" si="9"/>
        <v>11.375</v>
      </c>
      <c r="AK9" s="73">
        <f t="shared" si="10"/>
        <v>0.76086956521739135</v>
      </c>
      <c r="AL9" s="92"/>
      <c r="AM9" s="8" t="s">
        <v>185</v>
      </c>
      <c r="AN9" s="8" t="s">
        <v>129</v>
      </c>
      <c r="AO9" s="8"/>
      <c r="AP9" s="1"/>
      <c r="AQ9" s="8"/>
      <c r="AR9" s="12"/>
      <c r="AS9" s="8"/>
      <c r="AT9" s="8"/>
      <c r="AU9" s="8"/>
      <c r="AV9" s="8"/>
      <c r="AW9" s="14"/>
      <c r="AX9" s="8"/>
      <c r="AY9" s="8"/>
      <c r="AZ9" s="123"/>
      <c r="BA9" s="8"/>
      <c r="BB9" s="43"/>
      <c r="BC9" s="43"/>
      <c r="BD9" s="38"/>
      <c r="BE9" s="77"/>
      <c r="BF9" s="7"/>
      <c r="BG9" s="7"/>
      <c r="BH9" s="8"/>
      <c r="BI9" s="7"/>
      <c r="BJ9" s="88"/>
      <c r="BK9" s="8"/>
      <c r="BR9" s="76"/>
      <c r="BY9" s="38"/>
      <c r="BZ9" s="38"/>
      <c r="CA9" s="38"/>
    </row>
    <row r="10" spans="1:79" ht="16.95" customHeight="1" x14ac:dyDescent="0.3">
      <c r="A10" s="141" t="s">
        <v>40</v>
      </c>
      <c r="B10" s="142" t="s">
        <v>41</v>
      </c>
      <c r="C10" s="142" t="s">
        <v>74</v>
      </c>
      <c r="D10" s="143">
        <v>44</v>
      </c>
      <c r="E10" s="142">
        <v>17</v>
      </c>
      <c r="F10" s="142">
        <v>110</v>
      </c>
      <c r="G10" s="144">
        <f t="shared" si="0"/>
        <v>6.4705882352941178</v>
      </c>
      <c r="H10" s="142">
        <v>11</v>
      </c>
      <c r="I10" s="142">
        <v>30</v>
      </c>
      <c r="J10" s="145">
        <f t="shared" si="1"/>
        <v>0.36666666666666664</v>
      </c>
      <c r="K10" s="142"/>
      <c r="L10" s="146"/>
      <c r="M10" s="143"/>
      <c r="N10" s="142"/>
      <c r="O10" s="142">
        <v>3</v>
      </c>
      <c r="P10" s="142">
        <v>4</v>
      </c>
      <c r="Q10" s="145">
        <f t="shared" si="2"/>
        <v>0.75</v>
      </c>
      <c r="R10" s="142"/>
      <c r="S10" s="142">
        <v>3</v>
      </c>
      <c r="T10" s="142">
        <v>5</v>
      </c>
      <c r="U10" s="142">
        <f t="shared" si="3"/>
        <v>8</v>
      </c>
      <c r="V10" s="144">
        <f t="shared" si="4"/>
        <v>0.47058823529411764</v>
      </c>
      <c r="W10" s="142"/>
      <c r="X10" s="142">
        <v>7</v>
      </c>
      <c r="Y10" s="144">
        <f t="shared" si="5"/>
        <v>0.41176470588235292</v>
      </c>
      <c r="Z10" s="142"/>
      <c r="AA10" s="142">
        <v>16</v>
      </c>
      <c r="AB10" s="147">
        <f t="shared" si="6"/>
        <v>0.94117647058823528</v>
      </c>
      <c r="AC10" s="142"/>
      <c r="AD10" s="142">
        <v>2</v>
      </c>
      <c r="AE10" s="142">
        <v>18</v>
      </c>
      <c r="AF10" s="144">
        <f t="shared" si="7"/>
        <v>1.0588235294117647</v>
      </c>
      <c r="AG10" s="142">
        <v>0</v>
      </c>
      <c r="AH10" s="142"/>
      <c r="AI10" s="142">
        <f t="shared" si="8"/>
        <v>25</v>
      </c>
      <c r="AJ10" s="144">
        <f t="shared" si="9"/>
        <v>1.4705882352941178</v>
      </c>
      <c r="AK10" s="145">
        <f t="shared" si="10"/>
        <v>0.2818181818181818</v>
      </c>
      <c r="AL10" s="142"/>
      <c r="AM10" s="142" t="s">
        <v>244</v>
      </c>
      <c r="AN10" s="142" t="s">
        <v>142</v>
      </c>
      <c r="AO10" s="8"/>
      <c r="AP10" s="1"/>
      <c r="AQ10" s="8"/>
      <c r="AR10" s="12"/>
      <c r="AS10" s="8"/>
      <c r="AT10" s="14"/>
      <c r="AU10" s="8"/>
      <c r="AV10" s="8"/>
      <c r="AW10" s="8"/>
      <c r="AX10" s="8"/>
      <c r="AY10" s="8"/>
      <c r="AZ10" s="123"/>
      <c r="BA10" s="16"/>
      <c r="BB10" s="43"/>
      <c r="BC10" s="43"/>
      <c r="BD10" s="38"/>
      <c r="BE10" s="75"/>
      <c r="BF10" s="7"/>
      <c r="BG10" s="7"/>
      <c r="BH10" s="73"/>
      <c r="BI10" s="7"/>
      <c r="BJ10" s="88"/>
      <c r="BK10" s="17"/>
      <c r="BR10" s="78"/>
      <c r="BY10" s="38"/>
      <c r="BZ10" s="38"/>
      <c r="CA10" s="38"/>
    </row>
    <row r="11" spans="1:79" ht="16.95" customHeight="1" x14ac:dyDescent="0.3">
      <c r="A11" s="7" t="s">
        <v>40</v>
      </c>
      <c r="B11" s="8" t="s">
        <v>41</v>
      </c>
      <c r="C11" s="8" t="s">
        <v>48</v>
      </c>
      <c r="D11" s="17">
        <v>10</v>
      </c>
      <c r="E11" s="8">
        <v>31</v>
      </c>
      <c r="F11" s="8">
        <v>816</v>
      </c>
      <c r="G11" s="72">
        <f t="shared" si="0"/>
        <v>26.322580645161292</v>
      </c>
      <c r="H11" s="8">
        <v>107</v>
      </c>
      <c r="I11" s="8">
        <v>261</v>
      </c>
      <c r="J11" s="73">
        <f t="shared" si="1"/>
        <v>0.40996168582375481</v>
      </c>
      <c r="K11" s="92"/>
      <c r="L11" s="16"/>
      <c r="M11" s="17"/>
      <c r="N11" s="92"/>
      <c r="O11" s="8">
        <v>50</v>
      </c>
      <c r="P11" s="8">
        <v>85</v>
      </c>
      <c r="Q11" s="73">
        <f t="shared" si="2"/>
        <v>0.58823529411764708</v>
      </c>
      <c r="R11" s="92"/>
      <c r="S11" s="8">
        <v>22</v>
      </c>
      <c r="T11" s="8">
        <v>59</v>
      </c>
      <c r="U11" s="8">
        <f t="shared" si="3"/>
        <v>81</v>
      </c>
      <c r="V11" s="72">
        <f t="shared" si="4"/>
        <v>2.6129032258064515</v>
      </c>
      <c r="W11" s="92"/>
      <c r="X11" s="8">
        <v>135</v>
      </c>
      <c r="Y11" s="72">
        <f t="shared" si="5"/>
        <v>4.354838709677419</v>
      </c>
      <c r="Z11" s="92"/>
      <c r="AA11" s="8">
        <v>119</v>
      </c>
      <c r="AB11" s="74">
        <f t="shared" si="6"/>
        <v>3.838709677419355</v>
      </c>
      <c r="AC11" s="92"/>
      <c r="AD11" s="8">
        <v>61</v>
      </c>
      <c r="AE11" s="8">
        <v>91</v>
      </c>
      <c r="AF11" s="72">
        <f t="shared" si="7"/>
        <v>2.935483870967742</v>
      </c>
      <c r="AG11" s="8">
        <v>8</v>
      </c>
      <c r="AH11" s="92"/>
      <c r="AI11" s="8">
        <f t="shared" si="8"/>
        <v>264</v>
      </c>
      <c r="AJ11" s="72">
        <f t="shared" si="9"/>
        <v>8.5161290322580641</v>
      </c>
      <c r="AK11" s="73">
        <f t="shared" si="10"/>
        <v>0.71691176470588236</v>
      </c>
      <c r="AL11" s="92"/>
      <c r="AM11" s="8" t="s">
        <v>108</v>
      </c>
      <c r="AN11" s="8" t="s">
        <v>109</v>
      </c>
      <c r="AO11" s="8"/>
      <c r="AP11" s="1"/>
      <c r="AQ11" s="8"/>
      <c r="AR11" s="12"/>
      <c r="AS11" s="8"/>
      <c r="AT11" s="14"/>
      <c r="AU11" s="8"/>
      <c r="AV11" s="8"/>
      <c r="AW11" s="8"/>
      <c r="AX11" s="8"/>
      <c r="AY11" s="8"/>
      <c r="AZ11" s="123"/>
      <c r="BA11" s="16"/>
      <c r="BB11" s="43"/>
      <c r="BC11" s="43"/>
      <c r="BD11" s="38"/>
      <c r="BE11" s="77"/>
      <c r="BF11" s="7"/>
      <c r="BG11" s="7"/>
      <c r="BH11" s="73"/>
      <c r="BI11" s="7"/>
      <c r="BJ11" s="88"/>
      <c r="BK11" s="8"/>
      <c r="BR11" s="76"/>
      <c r="BY11" s="38"/>
      <c r="BZ11" s="38"/>
      <c r="CA11" s="38"/>
    </row>
    <row r="12" spans="1:79" ht="16.95" customHeight="1" x14ac:dyDescent="0.3">
      <c r="A12" s="141" t="s">
        <v>40</v>
      </c>
      <c r="B12" s="142" t="s">
        <v>41</v>
      </c>
      <c r="C12" s="142" t="s">
        <v>56</v>
      </c>
      <c r="D12" s="143">
        <v>25</v>
      </c>
      <c r="E12" s="142">
        <v>31</v>
      </c>
      <c r="F12" s="142">
        <v>509</v>
      </c>
      <c r="G12" s="144">
        <f t="shared" si="0"/>
        <v>16.419354838709676</v>
      </c>
      <c r="H12" s="142">
        <v>92</v>
      </c>
      <c r="I12" s="142">
        <v>216</v>
      </c>
      <c r="J12" s="145">
        <f t="shared" si="1"/>
        <v>0.42592592592592593</v>
      </c>
      <c r="K12" s="142"/>
      <c r="L12" s="146"/>
      <c r="M12" s="143"/>
      <c r="N12" s="142"/>
      <c r="O12" s="142">
        <v>30</v>
      </c>
      <c r="P12" s="142">
        <v>53</v>
      </c>
      <c r="Q12" s="145">
        <f t="shared" si="2"/>
        <v>0.56603773584905659</v>
      </c>
      <c r="R12" s="142"/>
      <c r="S12" s="142">
        <v>28</v>
      </c>
      <c r="T12" s="142">
        <v>38</v>
      </c>
      <c r="U12" s="142">
        <f t="shared" si="3"/>
        <v>66</v>
      </c>
      <c r="V12" s="144">
        <f t="shared" si="4"/>
        <v>2.129032258064516</v>
      </c>
      <c r="W12" s="142"/>
      <c r="X12" s="142">
        <v>42</v>
      </c>
      <c r="Y12" s="144">
        <f t="shared" si="5"/>
        <v>1.3548387096774193</v>
      </c>
      <c r="Z12" s="142"/>
      <c r="AA12" s="142">
        <v>75</v>
      </c>
      <c r="AB12" s="147">
        <f t="shared" si="6"/>
        <v>2.4193548387096775</v>
      </c>
      <c r="AC12" s="142"/>
      <c r="AD12" s="142">
        <v>19</v>
      </c>
      <c r="AE12" s="142">
        <v>65</v>
      </c>
      <c r="AF12" s="144">
        <f t="shared" si="7"/>
        <v>2.096774193548387</v>
      </c>
      <c r="AG12" s="142">
        <v>19</v>
      </c>
      <c r="AH12" s="142"/>
      <c r="AI12" s="142">
        <f t="shared" si="8"/>
        <v>214</v>
      </c>
      <c r="AJ12" s="144">
        <f t="shared" si="9"/>
        <v>6.903225806451613</v>
      </c>
      <c r="AK12" s="145">
        <f t="shared" si="10"/>
        <v>0.62475442043222007</v>
      </c>
      <c r="AL12" s="142"/>
      <c r="AM12" s="142" t="s">
        <v>186</v>
      </c>
      <c r="AN12" s="142" t="s">
        <v>112</v>
      </c>
      <c r="AO12" s="8"/>
      <c r="AP12" s="1"/>
      <c r="AQ12" s="8"/>
      <c r="AR12" s="12"/>
      <c r="AS12" s="8"/>
      <c r="AT12" s="14"/>
      <c r="AU12" s="8"/>
      <c r="AV12" s="8"/>
      <c r="AW12" s="8"/>
      <c r="AX12" s="8"/>
      <c r="AY12" s="8"/>
      <c r="AZ12" s="123"/>
      <c r="BA12" s="122"/>
      <c r="BB12" s="43"/>
      <c r="BC12" s="43"/>
      <c r="BD12" s="38"/>
      <c r="BE12" s="77"/>
      <c r="BF12" s="7"/>
      <c r="BG12" s="7"/>
      <c r="BH12" s="73"/>
      <c r="BI12" s="7"/>
      <c r="BJ12" s="88"/>
      <c r="BK12" s="8"/>
      <c r="BR12" s="76"/>
      <c r="BY12" s="38"/>
      <c r="BZ12" s="38"/>
      <c r="CA12" s="38"/>
    </row>
    <row r="13" spans="1:79" ht="16.95" customHeight="1" x14ac:dyDescent="0.3">
      <c r="A13" s="7" t="s">
        <v>40</v>
      </c>
      <c r="B13" s="8" t="s">
        <v>41</v>
      </c>
      <c r="C13" s="8" t="s">
        <v>195</v>
      </c>
      <c r="D13" s="17">
        <v>28</v>
      </c>
      <c r="E13" s="8">
        <v>31</v>
      </c>
      <c r="F13" s="8">
        <v>777</v>
      </c>
      <c r="G13" s="72">
        <f t="shared" si="0"/>
        <v>25.06451612903226</v>
      </c>
      <c r="H13" s="8">
        <v>138</v>
      </c>
      <c r="I13" s="8">
        <v>362</v>
      </c>
      <c r="J13" s="73">
        <f t="shared" si="1"/>
        <v>0.38121546961325969</v>
      </c>
      <c r="K13" s="92"/>
      <c r="L13" s="16"/>
      <c r="M13" s="17"/>
      <c r="N13" s="92"/>
      <c r="O13" s="8">
        <v>53</v>
      </c>
      <c r="P13" s="8">
        <v>92</v>
      </c>
      <c r="Q13" s="73">
        <f t="shared" si="2"/>
        <v>0.57608695652173914</v>
      </c>
      <c r="R13" s="92"/>
      <c r="S13" s="8">
        <v>71</v>
      </c>
      <c r="T13" s="8">
        <v>120</v>
      </c>
      <c r="U13" s="8">
        <f t="shared" si="3"/>
        <v>191</v>
      </c>
      <c r="V13" s="72">
        <f t="shared" si="4"/>
        <v>6.161290322580645</v>
      </c>
      <c r="W13" s="92"/>
      <c r="X13" s="8">
        <v>12</v>
      </c>
      <c r="Y13" s="72">
        <f t="shared" si="5"/>
        <v>0.38709677419354838</v>
      </c>
      <c r="Z13" s="92"/>
      <c r="AA13" s="8">
        <v>100</v>
      </c>
      <c r="AB13" s="74">
        <f t="shared" si="6"/>
        <v>3.225806451612903</v>
      </c>
      <c r="AC13" s="92"/>
      <c r="AD13" s="8">
        <v>52</v>
      </c>
      <c r="AE13" s="8">
        <v>38</v>
      </c>
      <c r="AF13" s="72">
        <f t="shared" si="7"/>
        <v>1.2258064516129032</v>
      </c>
      <c r="AG13" s="8">
        <v>4</v>
      </c>
      <c r="AH13" s="92"/>
      <c r="AI13" s="8">
        <f t="shared" si="8"/>
        <v>329</v>
      </c>
      <c r="AJ13" s="72">
        <f t="shared" si="9"/>
        <v>10.612903225806452</v>
      </c>
      <c r="AK13" s="73">
        <f t="shared" si="10"/>
        <v>0.71814671814671815</v>
      </c>
      <c r="AL13" s="92"/>
      <c r="AM13" s="8" t="s">
        <v>196</v>
      </c>
      <c r="AN13" s="8" t="s">
        <v>129</v>
      </c>
      <c r="AO13" s="8"/>
      <c r="AP13" s="1"/>
      <c r="AQ13" s="8"/>
      <c r="AR13" s="12"/>
      <c r="AS13" s="8"/>
      <c r="AT13" s="8"/>
      <c r="AU13" s="8"/>
      <c r="AV13" s="8"/>
      <c r="AW13" s="14"/>
      <c r="AX13" s="8"/>
      <c r="AY13" s="8"/>
      <c r="AZ13" s="123"/>
      <c r="BA13" s="8"/>
      <c r="BB13" s="43"/>
      <c r="BC13" s="43"/>
      <c r="BD13" s="38"/>
      <c r="BE13" s="77"/>
      <c r="BF13" s="7"/>
      <c r="BG13" s="7"/>
      <c r="BH13" s="73"/>
      <c r="BI13" s="7"/>
      <c r="BJ13" s="88"/>
      <c r="BK13" s="8"/>
      <c r="BR13" s="76"/>
      <c r="BY13" s="38"/>
      <c r="BZ13" s="38"/>
      <c r="CA13" s="38"/>
    </row>
    <row r="14" spans="1:79" ht="16.95" customHeight="1" x14ac:dyDescent="0.3">
      <c r="A14" s="141" t="s">
        <v>40</v>
      </c>
      <c r="B14" s="142" t="s">
        <v>41</v>
      </c>
      <c r="C14" s="142" t="s">
        <v>42</v>
      </c>
      <c r="D14" s="143">
        <v>33</v>
      </c>
      <c r="E14" s="142">
        <v>34</v>
      </c>
      <c r="F14" s="142">
        <f>713</f>
        <v>713</v>
      </c>
      <c r="G14" s="144">
        <f t="shared" si="0"/>
        <v>20.970588235294116</v>
      </c>
      <c r="H14" s="142">
        <v>107</v>
      </c>
      <c r="I14" s="142">
        <v>298</v>
      </c>
      <c r="J14" s="145">
        <f t="shared" si="1"/>
        <v>0.35906040268456374</v>
      </c>
      <c r="K14" s="142"/>
      <c r="L14" s="142"/>
      <c r="M14" s="142"/>
      <c r="N14" s="142"/>
      <c r="O14" s="142">
        <v>37</v>
      </c>
      <c r="P14" s="142">
        <v>83</v>
      </c>
      <c r="Q14" s="145">
        <f t="shared" si="2"/>
        <v>0.44578313253012047</v>
      </c>
      <c r="R14" s="142"/>
      <c r="S14" s="142">
        <v>89</v>
      </c>
      <c r="T14" s="142">
        <v>99</v>
      </c>
      <c r="U14" s="142">
        <f t="shared" si="3"/>
        <v>188</v>
      </c>
      <c r="V14" s="144">
        <f t="shared" si="4"/>
        <v>5.5294117647058822</v>
      </c>
      <c r="W14" s="142"/>
      <c r="X14" s="142">
        <v>12</v>
      </c>
      <c r="Y14" s="144">
        <f t="shared" si="5"/>
        <v>0.35294117647058826</v>
      </c>
      <c r="Z14" s="142"/>
      <c r="AA14" s="142">
        <v>100</v>
      </c>
      <c r="AB14" s="147">
        <f t="shared" si="6"/>
        <v>2.9411764705882355</v>
      </c>
      <c r="AC14" s="142"/>
      <c r="AD14" s="142">
        <v>35</v>
      </c>
      <c r="AE14" s="142">
        <v>44</v>
      </c>
      <c r="AF14" s="144">
        <f t="shared" si="7"/>
        <v>1.2941176470588236</v>
      </c>
      <c r="AG14" s="142">
        <v>20</v>
      </c>
      <c r="AH14" s="142"/>
      <c r="AI14" s="142">
        <f t="shared" si="8"/>
        <v>251</v>
      </c>
      <c r="AJ14" s="144">
        <f t="shared" si="9"/>
        <v>7.382352941176471</v>
      </c>
      <c r="AK14" s="145">
        <f t="shared" si="10"/>
        <v>0.63674614305750354</v>
      </c>
      <c r="AL14" s="142"/>
      <c r="AM14" s="142" t="s">
        <v>245</v>
      </c>
      <c r="AN14" s="142" t="s">
        <v>215</v>
      </c>
      <c r="AO14" s="8"/>
      <c r="AP14" s="1"/>
      <c r="AQ14" s="8"/>
      <c r="AR14" s="12"/>
      <c r="AS14" s="8"/>
      <c r="AT14" s="8"/>
      <c r="AU14" s="8"/>
      <c r="AV14" s="8"/>
      <c r="AW14" s="14"/>
      <c r="AX14" s="8"/>
      <c r="AY14" s="8"/>
      <c r="AZ14" s="123"/>
      <c r="BA14" s="8"/>
      <c r="BB14" s="43"/>
      <c r="BC14" s="43"/>
      <c r="BD14" s="38"/>
      <c r="BE14" s="77"/>
      <c r="BF14" s="7"/>
      <c r="BG14" s="7"/>
      <c r="BH14" s="73"/>
      <c r="BI14" s="7"/>
      <c r="BJ14" s="88"/>
      <c r="BK14" s="1"/>
      <c r="BR14" s="53"/>
      <c r="BY14" s="38"/>
      <c r="BZ14" s="38"/>
      <c r="CA14" s="38"/>
    </row>
    <row r="15" spans="1:79" ht="16.95" customHeight="1" x14ac:dyDescent="0.3">
      <c r="A15" s="7" t="s">
        <v>40</v>
      </c>
      <c r="B15" s="8" t="s">
        <v>41</v>
      </c>
      <c r="C15" s="8" t="s">
        <v>62</v>
      </c>
      <c r="D15" s="17">
        <v>6</v>
      </c>
      <c r="E15" s="8">
        <v>24</v>
      </c>
      <c r="F15" s="8">
        <v>194</v>
      </c>
      <c r="G15" s="72">
        <f t="shared" si="0"/>
        <v>8.0833333333333339</v>
      </c>
      <c r="H15" s="8">
        <v>18</v>
      </c>
      <c r="I15" s="8">
        <v>56</v>
      </c>
      <c r="J15" s="73">
        <f t="shared" si="1"/>
        <v>0.32142857142857145</v>
      </c>
      <c r="K15" s="92"/>
      <c r="L15" s="16"/>
      <c r="M15" s="17"/>
      <c r="N15" s="92"/>
      <c r="O15" s="8">
        <v>20</v>
      </c>
      <c r="P15" s="8">
        <v>27</v>
      </c>
      <c r="Q15" s="73">
        <f t="shared" si="2"/>
        <v>0.7407407407407407</v>
      </c>
      <c r="R15" s="92"/>
      <c r="S15" s="8">
        <v>5</v>
      </c>
      <c r="T15" s="8">
        <v>9</v>
      </c>
      <c r="U15" s="8">
        <f t="shared" si="3"/>
        <v>14</v>
      </c>
      <c r="V15" s="72">
        <f t="shared" si="4"/>
        <v>0.58333333333333337</v>
      </c>
      <c r="W15" s="92"/>
      <c r="X15" s="8">
        <v>16</v>
      </c>
      <c r="Y15" s="72">
        <f t="shared" si="5"/>
        <v>0.66666666666666663</v>
      </c>
      <c r="Z15" s="92"/>
      <c r="AA15" s="8">
        <v>42</v>
      </c>
      <c r="AB15" s="74">
        <f t="shared" si="6"/>
        <v>1.75</v>
      </c>
      <c r="AC15" s="92"/>
      <c r="AD15" s="8">
        <v>4</v>
      </c>
      <c r="AE15" s="8">
        <v>37</v>
      </c>
      <c r="AF15" s="72">
        <f t="shared" si="7"/>
        <v>1.5416666666666667</v>
      </c>
      <c r="AG15" s="8">
        <v>0</v>
      </c>
      <c r="AH15" s="92"/>
      <c r="AI15" s="8">
        <f t="shared" si="8"/>
        <v>56</v>
      </c>
      <c r="AJ15" s="72">
        <f t="shared" si="9"/>
        <v>2.3333333333333335</v>
      </c>
      <c r="AK15" s="73">
        <f t="shared" si="10"/>
        <v>0.35567010309278352</v>
      </c>
      <c r="AL15" s="92"/>
      <c r="AM15" s="8" t="s">
        <v>263</v>
      </c>
      <c r="AN15" s="8" t="s">
        <v>142</v>
      </c>
      <c r="AO15" s="8"/>
      <c r="AP15" s="1"/>
      <c r="AQ15" s="8"/>
      <c r="AR15" s="12"/>
      <c r="AS15" s="8"/>
      <c r="AT15" s="14"/>
      <c r="AU15" s="8"/>
      <c r="AV15" s="8"/>
      <c r="AW15" s="8"/>
      <c r="AX15" s="8"/>
      <c r="AY15" s="8"/>
      <c r="AZ15" s="123"/>
      <c r="BA15" s="8"/>
      <c r="BB15" s="43"/>
      <c r="BC15" s="43"/>
      <c r="BD15" s="38"/>
      <c r="BE15" s="56"/>
      <c r="BF15" s="52"/>
      <c r="BG15" s="52"/>
      <c r="BH15" s="57"/>
      <c r="BI15" s="133"/>
      <c r="BJ15" s="134"/>
      <c r="BK15" s="1"/>
      <c r="BR15" s="60"/>
      <c r="BY15" s="38"/>
      <c r="BZ15" s="38"/>
      <c r="CA15" s="38"/>
    </row>
    <row r="16" spans="1:79" ht="16.95" customHeight="1" thickBot="1" x14ac:dyDescent="0.35">
      <c r="A16" s="141" t="s">
        <v>40</v>
      </c>
      <c r="B16" s="142" t="s">
        <v>41</v>
      </c>
      <c r="C16" s="142" t="s">
        <v>82</v>
      </c>
      <c r="D16" s="143">
        <v>31</v>
      </c>
      <c r="E16" s="142">
        <v>19</v>
      </c>
      <c r="F16" s="142">
        <v>511</v>
      </c>
      <c r="G16" s="144">
        <f t="shared" si="0"/>
        <v>26.894736842105264</v>
      </c>
      <c r="H16" s="142">
        <v>74</v>
      </c>
      <c r="I16" s="142">
        <v>196</v>
      </c>
      <c r="J16" s="145">
        <f t="shared" si="1"/>
        <v>0.37755102040816324</v>
      </c>
      <c r="K16" s="142"/>
      <c r="L16" s="146"/>
      <c r="M16" s="143"/>
      <c r="N16" s="142"/>
      <c r="O16" s="142">
        <v>62</v>
      </c>
      <c r="P16" s="142">
        <v>89</v>
      </c>
      <c r="Q16" s="145">
        <f t="shared" si="2"/>
        <v>0.6966292134831461</v>
      </c>
      <c r="R16" s="142"/>
      <c r="S16" s="142">
        <v>67</v>
      </c>
      <c r="T16" s="142">
        <v>74</v>
      </c>
      <c r="U16" s="142">
        <f t="shared" si="3"/>
        <v>141</v>
      </c>
      <c r="V16" s="144">
        <f t="shared" si="4"/>
        <v>7.4210526315789478</v>
      </c>
      <c r="W16" s="142"/>
      <c r="X16" s="142">
        <v>20</v>
      </c>
      <c r="Y16" s="144">
        <f t="shared" si="5"/>
        <v>1.0526315789473684</v>
      </c>
      <c r="Z16" s="142"/>
      <c r="AA16" s="142">
        <v>53</v>
      </c>
      <c r="AB16" s="147">
        <f t="shared" si="6"/>
        <v>2.7894736842105261</v>
      </c>
      <c r="AC16" s="142"/>
      <c r="AD16" s="142">
        <v>19</v>
      </c>
      <c r="AE16" s="142">
        <v>36</v>
      </c>
      <c r="AF16" s="144">
        <f t="shared" si="7"/>
        <v>1.8947368421052631</v>
      </c>
      <c r="AG16" s="142">
        <v>6</v>
      </c>
      <c r="AH16" s="142"/>
      <c r="AI16" s="142">
        <f t="shared" si="8"/>
        <v>210</v>
      </c>
      <c r="AJ16" s="144">
        <f t="shared" si="9"/>
        <v>11.052631578947368</v>
      </c>
      <c r="AK16" s="145">
        <f t="shared" si="10"/>
        <v>0.73189823874755378</v>
      </c>
      <c r="AL16" s="142"/>
      <c r="AM16" s="142" t="s">
        <v>190</v>
      </c>
      <c r="AN16" s="142" t="s">
        <v>118</v>
      </c>
      <c r="AO16" s="8"/>
      <c r="AP16" s="1"/>
      <c r="AQ16" s="8"/>
      <c r="AR16" s="12"/>
      <c r="AS16" s="8"/>
      <c r="AT16" s="8"/>
      <c r="AU16" s="8"/>
      <c r="AV16" s="8"/>
      <c r="AW16" s="14"/>
      <c r="AX16" s="8"/>
      <c r="AY16" s="8"/>
      <c r="AZ16" s="123"/>
      <c r="BA16" s="16"/>
      <c r="BB16" s="43"/>
      <c r="BC16" s="43"/>
      <c r="BD16" s="38"/>
      <c r="BE16" s="61"/>
      <c r="BF16" s="62"/>
      <c r="BG16" s="62"/>
      <c r="BH16" s="135"/>
      <c r="BI16" s="136"/>
      <c r="BJ16" s="137"/>
      <c r="BK16" s="1"/>
      <c r="BR16" s="1"/>
      <c r="BY16" s="38"/>
      <c r="BZ16" s="38"/>
      <c r="CA16" s="38"/>
    </row>
    <row r="17" spans="1:79" ht="16.95" customHeight="1" thickBot="1" x14ac:dyDescent="0.35">
      <c r="A17" s="7" t="s">
        <v>40</v>
      </c>
      <c r="B17" s="8" t="s">
        <v>41</v>
      </c>
      <c r="C17" s="8" t="s">
        <v>149</v>
      </c>
      <c r="D17" s="17">
        <v>13</v>
      </c>
      <c r="E17" s="8">
        <v>11</v>
      </c>
      <c r="F17" s="8">
        <v>95</v>
      </c>
      <c r="G17" s="72">
        <f t="shared" si="0"/>
        <v>8.6363636363636367</v>
      </c>
      <c r="H17" s="8">
        <v>11</v>
      </c>
      <c r="I17" s="8">
        <v>23</v>
      </c>
      <c r="J17" s="73">
        <f t="shared" si="1"/>
        <v>0.47826086956521741</v>
      </c>
      <c r="K17" s="92"/>
      <c r="L17" s="16"/>
      <c r="M17" s="17"/>
      <c r="N17" s="92"/>
      <c r="O17" s="8">
        <v>5</v>
      </c>
      <c r="P17" s="8">
        <v>6</v>
      </c>
      <c r="Q17" s="73">
        <f t="shared" si="2"/>
        <v>0.83333333333333337</v>
      </c>
      <c r="R17" s="92"/>
      <c r="S17" s="8">
        <v>8</v>
      </c>
      <c r="T17" s="8">
        <v>10</v>
      </c>
      <c r="U17" s="8">
        <f t="shared" si="3"/>
        <v>18</v>
      </c>
      <c r="V17" s="72">
        <f t="shared" si="4"/>
        <v>1.6363636363636365</v>
      </c>
      <c r="W17" s="92"/>
      <c r="X17" s="8">
        <v>2</v>
      </c>
      <c r="Y17" s="72">
        <f t="shared" si="5"/>
        <v>0.18181818181818182</v>
      </c>
      <c r="Z17" s="92"/>
      <c r="AA17" s="8">
        <v>8</v>
      </c>
      <c r="AB17" s="74">
        <f t="shared" si="6"/>
        <v>0.72727272727272729</v>
      </c>
      <c r="AC17" s="92"/>
      <c r="AD17" s="8">
        <v>0</v>
      </c>
      <c r="AE17" s="8">
        <v>7</v>
      </c>
      <c r="AF17" s="72">
        <f t="shared" si="7"/>
        <v>0.63636363636363635</v>
      </c>
      <c r="AG17" s="8">
        <v>0</v>
      </c>
      <c r="AH17" s="92"/>
      <c r="AI17" s="8">
        <f t="shared" si="8"/>
        <v>27</v>
      </c>
      <c r="AJ17" s="72">
        <f t="shared" si="9"/>
        <v>2.4545454545454546</v>
      </c>
      <c r="AK17" s="73">
        <f t="shared" si="10"/>
        <v>0.44210526315789472</v>
      </c>
      <c r="AL17" s="92"/>
      <c r="AM17" s="8" t="s">
        <v>280</v>
      </c>
      <c r="AN17" s="8" t="s">
        <v>112</v>
      </c>
      <c r="AO17" s="8"/>
      <c r="AP17" s="1"/>
      <c r="AQ17" s="8"/>
      <c r="AR17" s="12"/>
      <c r="AS17" s="8"/>
      <c r="AT17" s="8"/>
      <c r="AU17" s="8"/>
      <c r="AV17" s="8"/>
      <c r="AW17" s="14"/>
      <c r="AX17" s="8"/>
      <c r="AY17" s="8"/>
      <c r="AZ17" s="123"/>
      <c r="BA17" s="8"/>
      <c r="BB17" s="43"/>
      <c r="BC17" s="43"/>
      <c r="BD17" s="38"/>
      <c r="BE17" s="37"/>
      <c r="BF17" s="37"/>
      <c r="BG17" s="37"/>
      <c r="BH17" s="127"/>
      <c r="BI17" s="17"/>
      <c r="BJ17" s="17"/>
      <c r="BK17" s="1"/>
      <c r="BL17" s="16"/>
      <c r="BM17" s="16"/>
      <c r="BN17" s="16"/>
      <c r="BO17" s="127"/>
      <c r="BP17" s="37"/>
      <c r="BQ17" s="37"/>
      <c r="BR17" s="38"/>
      <c r="BS17" s="38"/>
      <c r="BT17" s="38"/>
      <c r="BU17" s="38"/>
      <c r="BV17" s="38"/>
      <c r="BW17" s="38"/>
      <c r="BX17" s="38"/>
      <c r="BY17" s="38"/>
      <c r="BZ17" s="38"/>
      <c r="CA17" s="38"/>
    </row>
    <row r="18" spans="1:79" ht="16.95" customHeight="1" x14ac:dyDescent="0.3">
      <c r="A18" s="141" t="s">
        <v>40</v>
      </c>
      <c r="B18" s="142" t="s">
        <v>41</v>
      </c>
      <c r="C18" s="142" t="s">
        <v>85</v>
      </c>
      <c r="D18" s="143">
        <v>32</v>
      </c>
      <c r="E18" s="142">
        <v>6</v>
      </c>
      <c r="F18" s="142">
        <v>57</v>
      </c>
      <c r="G18" s="144">
        <f t="shared" si="0"/>
        <v>9.5</v>
      </c>
      <c r="H18" s="142">
        <v>3</v>
      </c>
      <c r="I18" s="142">
        <v>12</v>
      </c>
      <c r="J18" s="145">
        <f t="shared" si="1"/>
        <v>0.25</v>
      </c>
      <c r="K18" s="142"/>
      <c r="L18" s="142"/>
      <c r="M18" s="143"/>
      <c r="N18" s="142"/>
      <c r="O18" s="142">
        <v>4</v>
      </c>
      <c r="P18" s="142">
        <v>4</v>
      </c>
      <c r="Q18" s="145">
        <f t="shared" si="2"/>
        <v>1</v>
      </c>
      <c r="R18" s="142"/>
      <c r="S18" s="142">
        <v>2</v>
      </c>
      <c r="T18" s="142">
        <v>4</v>
      </c>
      <c r="U18" s="142">
        <f t="shared" si="3"/>
        <v>6</v>
      </c>
      <c r="V18" s="144">
        <f t="shared" si="4"/>
        <v>1</v>
      </c>
      <c r="W18" s="142"/>
      <c r="X18" s="142">
        <v>0</v>
      </c>
      <c r="Y18" s="144">
        <f t="shared" si="5"/>
        <v>0</v>
      </c>
      <c r="Z18" s="142"/>
      <c r="AA18" s="142">
        <v>6</v>
      </c>
      <c r="AB18" s="147">
        <f t="shared" si="6"/>
        <v>1</v>
      </c>
      <c r="AC18" s="142"/>
      <c r="AD18" s="142">
        <v>3</v>
      </c>
      <c r="AE18" s="142">
        <v>6</v>
      </c>
      <c r="AF18" s="144">
        <f t="shared" si="7"/>
        <v>1</v>
      </c>
      <c r="AG18" s="142">
        <v>1</v>
      </c>
      <c r="AH18" s="142"/>
      <c r="AI18" s="142">
        <f t="shared" si="8"/>
        <v>10</v>
      </c>
      <c r="AJ18" s="144">
        <f t="shared" si="9"/>
        <v>1.6666666666666667</v>
      </c>
      <c r="AK18" s="145">
        <f t="shared" si="10"/>
        <v>0.22807017543859648</v>
      </c>
      <c r="AL18" s="142"/>
      <c r="AM18" s="142" t="s">
        <v>191</v>
      </c>
      <c r="AN18" s="142" t="s">
        <v>112</v>
      </c>
      <c r="AO18" s="8"/>
      <c r="AP18" s="1"/>
      <c r="AQ18" s="8"/>
      <c r="AR18" s="12"/>
      <c r="AS18" s="8"/>
      <c r="AT18" s="8"/>
      <c r="AU18" s="8"/>
      <c r="AV18" s="8"/>
      <c r="AW18" s="14"/>
      <c r="AX18" s="8"/>
      <c r="AY18" s="8"/>
      <c r="AZ18" s="123"/>
      <c r="BA18" s="8"/>
      <c r="BB18" s="43"/>
      <c r="BC18" s="43"/>
      <c r="BD18" s="38"/>
      <c r="BE18" s="48"/>
      <c r="BF18" s="49"/>
      <c r="BG18" s="49"/>
      <c r="BH18" s="49"/>
      <c r="BI18" s="49"/>
      <c r="BJ18" s="50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</row>
    <row r="19" spans="1:79" ht="16.95" customHeight="1" x14ac:dyDescent="0.3">
      <c r="A19" s="7" t="s">
        <v>40</v>
      </c>
      <c r="B19" s="8" t="s">
        <v>41</v>
      </c>
      <c r="C19" s="8" t="s">
        <v>134</v>
      </c>
      <c r="D19" s="17">
        <v>32</v>
      </c>
      <c r="E19" s="8">
        <v>26</v>
      </c>
      <c r="F19" s="8">
        <v>818</v>
      </c>
      <c r="G19" s="72">
        <f t="shared" si="0"/>
        <v>31.46153846153846</v>
      </c>
      <c r="H19" s="8">
        <v>138</v>
      </c>
      <c r="I19" s="8">
        <v>350</v>
      </c>
      <c r="J19" s="73">
        <f t="shared" si="1"/>
        <v>0.39428571428571429</v>
      </c>
      <c r="K19" s="92"/>
      <c r="L19" s="16"/>
      <c r="M19" s="17"/>
      <c r="N19" s="92"/>
      <c r="O19" s="8">
        <v>64</v>
      </c>
      <c r="P19" s="8">
        <v>109</v>
      </c>
      <c r="Q19" s="73">
        <f t="shared" si="2"/>
        <v>0.58715596330275233</v>
      </c>
      <c r="R19" s="92"/>
      <c r="S19" s="8">
        <v>33</v>
      </c>
      <c r="T19" s="8">
        <v>74</v>
      </c>
      <c r="U19" s="8">
        <f t="shared" si="3"/>
        <v>107</v>
      </c>
      <c r="V19" s="72">
        <f t="shared" si="4"/>
        <v>4.115384615384615</v>
      </c>
      <c r="W19" s="92"/>
      <c r="X19" s="8">
        <v>99</v>
      </c>
      <c r="Y19" s="72">
        <f t="shared" si="5"/>
        <v>3.8076923076923075</v>
      </c>
      <c r="Z19" s="92"/>
      <c r="AA19" s="8">
        <v>88</v>
      </c>
      <c r="AB19" s="74">
        <f t="shared" si="6"/>
        <v>3.3846153846153846</v>
      </c>
      <c r="AC19" s="92"/>
      <c r="AD19" s="8">
        <v>49</v>
      </c>
      <c r="AE19" s="8">
        <v>122</v>
      </c>
      <c r="AF19" s="72">
        <f t="shared" si="7"/>
        <v>4.6923076923076925</v>
      </c>
      <c r="AG19" s="8">
        <v>6</v>
      </c>
      <c r="AH19" s="92"/>
      <c r="AI19" s="8">
        <f t="shared" si="8"/>
        <v>340</v>
      </c>
      <c r="AJ19" s="72">
        <f t="shared" si="9"/>
        <v>13.076923076923077</v>
      </c>
      <c r="AK19" s="73">
        <f t="shared" si="10"/>
        <v>0.69926650366748166</v>
      </c>
      <c r="AL19" s="92"/>
      <c r="AM19" s="8" t="s">
        <v>187</v>
      </c>
      <c r="AN19" s="8" t="s">
        <v>109</v>
      </c>
      <c r="AO19" s="8"/>
      <c r="AP19" s="1"/>
      <c r="AQ19" s="8"/>
      <c r="AR19" s="12"/>
      <c r="AS19" s="8"/>
      <c r="AT19" s="14"/>
      <c r="AU19" s="8"/>
      <c r="AV19" s="8"/>
      <c r="AW19" s="8"/>
      <c r="AX19" s="8"/>
      <c r="AY19" s="8"/>
      <c r="AZ19" s="123"/>
      <c r="BA19" s="8"/>
      <c r="BB19" s="43"/>
      <c r="BC19" s="43"/>
      <c r="BD19" s="38"/>
      <c r="BE19" s="75"/>
      <c r="BF19" s="7"/>
      <c r="BG19" s="7"/>
      <c r="BH19" s="73"/>
      <c r="BI19" s="7"/>
      <c r="BJ19" s="8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</row>
    <row r="20" spans="1:79" ht="16.95" customHeight="1" x14ac:dyDescent="0.3">
      <c r="A20" s="141" t="s">
        <v>40</v>
      </c>
      <c r="B20" s="142" t="s">
        <v>41</v>
      </c>
      <c r="C20" s="142" t="s">
        <v>53</v>
      </c>
      <c r="D20" s="143">
        <v>1</v>
      </c>
      <c r="E20" s="142">
        <v>34</v>
      </c>
      <c r="F20" s="142">
        <v>1224</v>
      </c>
      <c r="G20" s="144">
        <f t="shared" si="0"/>
        <v>36</v>
      </c>
      <c r="H20" s="142">
        <v>214</v>
      </c>
      <c r="I20" s="142">
        <v>562</v>
      </c>
      <c r="J20" s="145">
        <f t="shared" si="1"/>
        <v>0.38078291814946619</v>
      </c>
      <c r="K20" s="142"/>
      <c r="L20" s="146"/>
      <c r="M20" s="143"/>
      <c r="N20" s="142"/>
      <c r="O20" s="142">
        <v>167</v>
      </c>
      <c r="P20" s="142">
        <v>234</v>
      </c>
      <c r="Q20" s="145">
        <f t="shared" si="2"/>
        <v>0.71367521367521369</v>
      </c>
      <c r="R20" s="142"/>
      <c r="S20" s="142">
        <v>100</v>
      </c>
      <c r="T20" s="142">
        <v>116</v>
      </c>
      <c r="U20" s="142">
        <f t="shared" si="3"/>
        <v>216</v>
      </c>
      <c r="V20" s="144">
        <f t="shared" si="4"/>
        <v>6.3529411764705879</v>
      </c>
      <c r="W20" s="142"/>
      <c r="X20" s="142">
        <v>145</v>
      </c>
      <c r="Y20" s="144">
        <f t="shared" si="5"/>
        <v>4.2647058823529411</v>
      </c>
      <c r="Z20" s="142"/>
      <c r="AA20" s="142">
        <v>115</v>
      </c>
      <c r="AB20" s="147">
        <f t="shared" si="6"/>
        <v>3.3823529411764706</v>
      </c>
      <c r="AC20" s="142"/>
      <c r="AD20" s="142">
        <v>96</v>
      </c>
      <c r="AE20" s="142">
        <v>143</v>
      </c>
      <c r="AF20" s="144">
        <f t="shared" si="7"/>
        <v>4.2058823529411766</v>
      </c>
      <c r="AG20" s="142">
        <v>6</v>
      </c>
      <c r="AH20" s="142"/>
      <c r="AI20" s="142">
        <f t="shared" si="8"/>
        <v>595</v>
      </c>
      <c r="AJ20" s="144">
        <f t="shared" si="9"/>
        <v>17.5</v>
      </c>
      <c r="AK20" s="145">
        <f t="shared" si="10"/>
        <v>0.86111111111111116</v>
      </c>
      <c r="AL20" s="142"/>
      <c r="AM20" s="142" t="s">
        <v>188</v>
      </c>
      <c r="AN20" s="142" t="s">
        <v>129</v>
      </c>
      <c r="AO20" s="8"/>
      <c r="AP20" s="1"/>
      <c r="AQ20" s="8"/>
      <c r="AR20" s="12"/>
      <c r="AS20" s="8"/>
      <c r="AT20" s="8"/>
      <c r="AU20" s="8"/>
      <c r="AV20" s="8"/>
      <c r="AW20" s="14"/>
      <c r="AX20" s="8"/>
      <c r="AY20" s="8"/>
      <c r="AZ20" s="123"/>
      <c r="BA20" s="8"/>
      <c r="BB20" s="43"/>
      <c r="BC20" s="43"/>
      <c r="BD20" s="38"/>
      <c r="BE20" s="77"/>
      <c r="BF20" s="7"/>
      <c r="BG20" s="7"/>
      <c r="BH20" s="73"/>
      <c r="BI20" s="7"/>
      <c r="BJ20" s="8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</row>
    <row r="21" spans="1:79" ht="16.95" customHeight="1" x14ac:dyDescent="0.3">
      <c r="A21" s="7" t="s">
        <v>40</v>
      </c>
      <c r="B21" s="8" t="s">
        <v>41</v>
      </c>
      <c r="C21" s="8" t="s">
        <v>246</v>
      </c>
      <c r="D21" s="17">
        <v>30</v>
      </c>
      <c r="E21" s="8">
        <v>10</v>
      </c>
      <c r="F21" s="8">
        <v>64</v>
      </c>
      <c r="G21" s="72">
        <f t="shared" si="0"/>
        <v>6.4</v>
      </c>
      <c r="H21" s="8">
        <v>5</v>
      </c>
      <c r="I21" s="8">
        <v>18</v>
      </c>
      <c r="J21" s="73">
        <f t="shared" si="1"/>
        <v>0.27777777777777779</v>
      </c>
      <c r="K21" s="92"/>
      <c r="L21" s="16"/>
      <c r="M21" s="17"/>
      <c r="N21" s="92"/>
      <c r="O21" s="8">
        <v>2</v>
      </c>
      <c r="P21" s="8">
        <v>3</v>
      </c>
      <c r="Q21" s="73">
        <f t="shared" si="2"/>
        <v>0.66666666666666663</v>
      </c>
      <c r="R21" s="92"/>
      <c r="S21" s="8">
        <v>1</v>
      </c>
      <c r="T21" s="8">
        <v>7</v>
      </c>
      <c r="U21" s="8">
        <f t="shared" si="3"/>
        <v>8</v>
      </c>
      <c r="V21" s="72">
        <f t="shared" si="4"/>
        <v>0.8</v>
      </c>
      <c r="W21" s="92"/>
      <c r="X21" s="8">
        <v>4</v>
      </c>
      <c r="Y21" s="72">
        <f t="shared" si="5"/>
        <v>0.4</v>
      </c>
      <c r="Z21" s="92"/>
      <c r="AA21" s="8">
        <v>3</v>
      </c>
      <c r="AB21" s="74">
        <f t="shared" si="6"/>
        <v>0.3</v>
      </c>
      <c r="AC21" s="92"/>
      <c r="AD21" s="8">
        <v>2</v>
      </c>
      <c r="AE21" s="8">
        <v>8</v>
      </c>
      <c r="AF21" s="72">
        <f t="shared" si="7"/>
        <v>0.8</v>
      </c>
      <c r="AG21" s="8">
        <v>0</v>
      </c>
      <c r="AH21" s="92"/>
      <c r="AI21" s="8">
        <f t="shared" si="8"/>
        <v>12</v>
      </c>
      <c r="AJ21" s="72">
        <f t="shared" si="9"/>
        <v>1.2</v>
      </c>
      <c r="AK21" s="73">
        <f t="shared" si="10"/>
        <v>0.34375</v>
      </c>
      <c r="AL21" s="92"/>
      <c r="AM21" s="8" t="s">
        <v>247</v>
      </c>
      <c r="AN21" s="8" t="s">
        <v>129</v>
      </c>
      <c r="AO21" s="8"/>
      <c r="AP21" s="1"/>
      <c r="AQ21" s="8"/>
      <c r="AR21" s="12"/>
      <c r="AS21" s="8"/>
      <c r="AT21" s="14"/>
      <c r="AU21" s="8"/>
      <c r="AV21" s="8"/>
      <c r="AW21" s="8"/>
      <c r="AX21" s="8"/>
      <c r="AY21" s="8"/>
      <c r="AZ21" s="123"/>
      <c r="BA21" s="8"/>
      <c r="BB21" s="43"/>
      <c r="BC21" s="43"/>
      <c r="BD21" s="38"/>
      <c r="BE21" s="77"/>
      <c r="BF21" s="7"/>
      <c r="BG21" s="7"/>
      <c r="BH21" s="73"/>
      <c r="BI21" s="7"/>
      <c r="BJ21" s="8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</row>
    <row r="22" spans="1:79" ht="16.95" customHeight="1" x14ac:dyDescent="0.3">
      <c r="A22" s="141" t="s">
        <v>40</v>
      </c>
      <c r="B22" s="142" t="s">
        <v>41</v>
      </c>
      <c r="C22" s="142" t="s">
        <v>66</v>
      </c>
      <c r="D22" s="143">
        <v>15</v>
      </c>
      <c r="E22" s="142">
        <v>18</v>
      </c>
      <c r="F22" s="142">
        <v>93</v>
      </c>
      <c r="G22" s="144">
        <f t="shared" si="0"/>
        <v>5.166666666666667</v>
      </c>
      <c r="H22" s="142">
        <v>8</v>
      </c>
      <c r="I22" s="142">
        <v>31</v>
      </c>
      <c r="J22" s="145">
        <f t="shared" si="1"/>
        <v>0.25806451612903225</v>
      </c>
      <c r="K22" s="142"/>
      <c r="L22" s="146"/>
      <c r="M22" s="143"/>
      <c r="N22" s="142"/>
      <c r="O22" s="142">
        <v>8</v>
      </c>
      <c r="P22" s="142">
        <v>17</v>
      </c>
      <c r="Q22" s="145">
        <f t="shared" si="2"/>
        <v>0.47058823529411764</v>
      </c>
      <c r="R22" s="142"/>
      <c r="S22" s="142">
        <v>11</v>
      </c>
      <c r="T22" s="142">
        <v>6</v>
      </c>
      <c r="U22" s="142">
        <f t="shared" si="3"/>
        <v>17</v>
      </c>
      <c r="V22" s="144">
        <f t="shared" si="4"/>
        <v>0.94444444444444442</v>
      </c>
      <c r="W22" s="142"/>
      <c r="X22" s="142">
        <v>3</v>
      </c>
      <c r="Y22" s="144">
        <f t="shared" si="5"/>
        <v>0.16666666666666666</v>
      </c>
      <c r="Z22" s="142"/>
      <c r="AA22" s="142">
        <v>16</v>
      </c>
      <c r="AB22" s="147">
        <f t="shared" si="6"/>
        <v>0.88888888888888884</v>
      </c>
      <c r="AC22" s="142"/>
      <c r="AD22" s="142">
        <v>3</v>
      </c>
      <c r="AE22" s="142">
        <v>8</v>
      </c>
      <c r="AF22" s="144">
        <f t="shared" si="7"/>
        <v>0.44444444444444442</v>
      </c>
      <c r="AG22" s="142">
        <v>0</v>
      </c>
      <c r="AH22" s="142"/>
      <c r="AI22" s="142">
        <f t="shared" si="8"/>
        <v>24</v>
      </c>
      <c r="AJ22" s="144">
        <f t="shared" si="9"/>
        <v>1.3333333333333333</v>
      </c>
      <c r="AK22" s="145">
        <f t="shared" si="10"/>
        <v>0.45161290322580644</v>
      </c>
      <c r="AL22" s="142"/>
      <c r="AM22" s="141" t="s">
        <v>248</v>
      </c>
      <c r="AN22" s="142" t="s">
        <v>189</v>
      </c>
      <c r="AO22" s="8"/>
      <c r="AP22" s="1"/>
      <c r="AQ22" s="8"/>
      <c r="AR22" s="12"/>
      <c r="AS22" s="8"/>
      <c r="AT22" s="8"/>
      <c r="AU22" s="8"/>
      <c r="AV22" s="8"/>
      <c r="AW22" s="14"/>
      <c r="AX22" s="8"/>
      <c r="AY22" s="8"/>
      <c r="AZ22" s="123"/>
      <c r="BA22" s="8"/>
      <c r="BB22" s="43"/>
      <c r="BC22" s="43"/>
      <c r="BD22" s="38"/>
      <c r="BE22" s="77"/>
      <c r="BF22" s="7"/>
      <c r="BG22" s="7"/>
      <c r="BH22" s="73"/>
      <c r="BI22" s="7"/>
      <c r="BJ22" s="8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</row>
    <row r="23" spans="1:79" x14ac:dyDescent="0.3">
      <c r="A23" s="1"/>
      <c r="B23" s="8"/>
      <c r="C23" s="1"/>
      <c r="D23" s="2"/>
      <c r="E23" s="1"/>
      <c r="F23" s="1" t="s">
        <v>91</v>
      </c>
      <c r="G23" s="1" t="s">
        <v>91</v>
      </c>
      <c r="H23" s="1" t="s">
        <v>91</v>
      </c>
      <c r="I23" s="1" t="s">
        <v>91</v>
      </c>
      <c r="J23" s="1" t="s">
        <v>91</v>
      </c>
      <c r="K23" s="40"/>
      <c r="L23" s="1"/>
      <c r="M23" s="1"/>
      <c r="N23" s="40"/>
      <c r="O23" s="1" t="s">
        <v>91</v>
      </c>
      <c r="P23" s="1" t="s">
        <v>91</v>
      </c>
      <c r="Q23" s="1" t="s">
        <v>91</v>
      </c>
      <c r="R23" s="40"/>
      <c r="S23" s="1" t="s">
        <v>91</v>
      </c>
      <c r="T23" s="1" t="s">
        <v>91</v>
      </c>
      <c r="U23" s="1" t="s">
        <v>91</v>
      </c>
      <c r="V23" s="1" t="s">
        <v>91</v>
      </c>
      <c r="W23" s="40"/>
      <c r="X23" s="1" t="s">
        <v>91</v>
      </c>
      <c r="Y23" s="1" t="s">
        <v>91</v>
      </c>
      <c r="Z23" s="40"/>
      <c r="AA23" s="1" t="s">
        <v>91</v>
      </c>
      <c r="AB23" s="10" t="s">
        <v>91</v>
      </c>
      <c r="AC23" s="41"/>
      <c r="AD23" s="1" t="s">
        <v>91</v>
      </c>
      <c r="AE23" s="1" t="s">
        <v>91</v>
      </c>
      <c r="AF23" s="1" t="s">
        <v>91</v>
      </c>
      <c r="AG23" s="1" t="s">
        <v>91</v>
      </c>
      <c r="AH23" s="40"/>
      <c r="AI23" s="1" t="s">
        <v>91</v>
      </c>
      <c r="AJ23" s="1" t="s">
        <v>91</v>
      </c>
      <c r="AK23" s="9" t="s">
        <v>91</v>
      </c>
      <c r="AL23" s="42"/>
      <c r="AM23" s="15"/>
      <c r="AN23" s="1"/>
      <c r="AO23" s="8"/>
      <c r="AP23" s="1"/>
      <c r="AQ23" s="8"/>
      <c r="AR23" s="12"/>
      <c r="AS23" s="8"/>
      <c r="AT23" s="14"/>
      <c r="AU23" s="8"/>
      <c r="AV23" s="8"/>
      <c r="AW23" s="8"/>
      <c r="AX23" s="8"/>
      <c r="AY23" s="8"/>
      <c r="AZ23" s="123"/>
      <c r="BA23" s="8"/>
      <c r="BB23" s="43"/>
      <c r="BC23" s="43"/>
      <c r="BD23" s="38"/>
      <c r="BE23" s="77"/>
      <c r="BF23" s="7"/>
      <c r="BG23" s="7"/>
      <c r="BH23" s="8"/>
      <c r="BI23" s="7"/>
      <c r="BJ23" s="8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</row>
    <row r="24" spans="1:79" x14ac:dyDescent="0.3">
      <c r="A24" s="28" t="s">
        <v>40</v>
      </c>
      <c r="B24" s="29" t="s">
        <v>41</v>
      </c>
      <c r="C24" s="30"/>
      <c r="D24" s="31"/>
      <c r="E24" s="30">
        <v>34</v>
      </c>
      <c r="F24" s="32">
        <f>SUM(F5:F23)</f>
        <v>8310</v>
      </c>
      <c r="G24" s="33"/>
      <c r="H24" s="32">
        <f t="shared" ref="H24:I24" si="11">SUM(H5:H23)</f>
        <v>1334</v>
      </c>
      <c r="I24" s="32">
        <f t="shared" si="11"/>
        <v>3408</v>
      </c>
      <c r="J24" s="34">
        <f>+H24/I24</f>
        <v>0.39143192488262912</v>
      </c>
      <c r="K24" s="30"/>
      <c r="L24" s="30"/>
      <c r="M24" s="30"/>
      <c r="N24" s="30"/>
      <c r="O24" s="32">
        <f t="shared" ref="O24:P24" si="12">SUM(O5:O23)</f>
        <v>727</v>
      </c>
      <c r="P24" s="32">
        <f t="shared" si="12"/>
        <v>1207</v>
      </c>
      <c r="Q24" s="34">
        <f>+O24/P24</f>
        <v>0.60231980115990058</v>
      </c>
      <c r="R24" s="30"/>
      <c r="S24" s="32">
        <f t="shared" ref="S24:U24" si="13">SUM(S5:S23)</f>
        <v>706</v>
      </c>
      <c r="T24" s="32">
        <f t="shared" si="13"/>
        <v>1015</v>
      </c>
      <c r="U24" s="32">
        <f t="shared" si="13"/>
        <v>1721</v>
      </c>
      <c r="V24" s="33">
        <f>+U24/E24</f>
        <v>50.617647058823529</v>
      </c>
      <c r="W24" s="30"/>
      <c r="X24" s="32">
        <f>SUM(X5:X23)</f>
        <v>660</v>
      </c>
      <c r="Y24" s="33">
        <f>+X24/E24</f>
        <v>19.411764705882351</v>
      </c>
      <c r="Z24" s="33"/>
      <c r="AA24" s="32">
        <f>SUM(AA5:AA23)</f>
        <v>978</v>
      </c>
      <c r="AB24" s="35">
        <f>+AA24/E24</f>
        <v>28.764705882352942</v>
      </c>
      <c r="AC24" s="35"/>
      <c r="AD24" s="32">
        <f t="shared" ref="AD24:AE24" si="14">SUM(AD5:AD23)</f>
        <v>477</v>
      </c>
      <c r="AE24" s="32">
        <f t="shared" si="14"/>
        <v>837</v>
      </c>
      <c r="AF24" s="33">
        <f>+AE24/E24</f>
        <v>24.617647058823529</v>
      </c>
      <c r="AG24" s="32">
        <f>SUM(AG5:AG23)</f>
        <v>114</v>
      </c>
      <c r="AH24" s="30"/>
      <c r="AI24" s="32">
        <f>SUM(AI5:AI23)</f>
        <v>3395</v>
      </c>
      <c r="AJ24" s="33">
        <f>+AI24/E24</f>
        <v>99.852941176470594</v>
      </c>
      <c r="AK24" s="34">
        <f>+((AI24+U24+AD24-AE24)+(X24*2))/F24</f>
        <v>0.7311672683513839</v>
      </c>
      <c r="AL24" s="1"/>
      <c r="AM24" s="15"/>
      <c r="AN24" s="1"/>
      <c r="AO24" s="8"/>
      <c r="AP24" s="1"/>
      <c r="AQ24" s="8"/>
      <c r="AR24" s="12"/>
      <c r="AS24" s="8"/>
      <c r="AT24" s="8"/>
      <c r="AU24" s="8"/>
      <c r="AV24" s="8"/>
      <c r="AW24" s="14"/>
      <c r="AX24" s="8"/>
      <c r="AY24" s="8"/>
      <c r="AZ24" s="123"/>
      <c r="BA24" s="8"/>
      <c r="BB24" s="43"/>
      <c r="BC24" s="43"/>
      <c r="BD24" s="38"/>
      <c r="BE24" s="75"/>
      <c r="BF24" s="7"/>
      <c r="BG24" s="7"/>
      <c r="BH24" s="73"/>
      <c r="BI24" s="7"/>
      <c r="BJ24" s="8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</row>
    <row r="25" spans="1:79" x14ac:dyDescent="0.3">
      <c r="A25" s="1"/>
      <c r="B25" s="1"/>
      <c r="C25" s="1"/>
      <c r="D25" s="2"/>
      <c r="E25" s="1">
        <v>34</v>
      </c>
      <c r="F25" s="1" t="s">
        <v>180</v>
      </c>
      <c r="G25" s="1">
        <f>34*240</f>
        <v>8160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79" t="s">
        <v>254</v>
      </c>
      <c r="AJ25" s="1"/>
      <c r="AK25" s="1"/>
      <c r="AL25" s="1"/>
      <c r="AM25" s="15"/>
      <c r="AN25" s="1"/>
      <c r="AO25" s="8"/>
      <c r="AP25" s="1"/>
      <c r="AQ25" s="8"/>
      <c r="AR25" s="12"/>
      <c r="AS25" s="8"/>
      <c r="AT25" s="14"/>
      <c r="AU25" s="8"/>
      <c r="AV25" s="8"/>
      <c r="AW25" s="8"/>
      <c r="AX25" s="8"/>
      <c r="AY25" s="8"/>
      <c r="AZ25" s="123"/>
      <c r="BA25" s="8"/>
      <c r="BB25" s="43"/>
      <c r="BC25" s="43"/>
      <c r="BD25" s="38"/>
      <c r="BE25" s="77"/>
      <c r="BF25" s="7"/>
      <c r="BG25" s="7"/>
      <c r="BH25" s="73"/>
      <c r="BI25" s="7"/>
      <c r="BJ25" s="8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</row>
    <row r="26" spans="1:79" x14ac:dyDescent="0.3">
      <c r="A26" s="1"/>
      <c r="B26" s="1"/>
      <c r="C26" s="1"/>
      <c r="D26" s="2" t="s">
        <v>68</v>
      </c>
      <c r="E26" s="1">
        <v>6</v>
      </c>
      <c r="F26" s="1" t="s">
        <v>181</v>
      </c>
      <c r="G26" s="1">
        <v>150</v>
      </c>
      <c r="H26" s="36">
        <f>SUM(G25:G26)</f>
        <v>8310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8"/>
      <c r="AF26" s="6"/>
      <c r="AG26" s="6"/>
      <c r="AH26" s="17"/>
      <c r="AI26" s="8">
        <f>+H24*2</f>
        <v>2668</v>
      </c>
      <c r="AJ26" s="94" t="s">
        <v>255</v>
      </c>
      <c r="AK26" s="1"/>
      <c r="AL26" s="1"/>
      <c r="AM26" s="11"/>
      <c r="AN26" s="1"/>
      <c r="AO26" s="8"/>
      <c r="AP26" s="1"/>
      <c r="AQ26" s="8"/>
      <c r="AR26" s="12"/>
      <c r="AS26" s="8"/>
      <c r="AT26" s="14"/>
      <c r="AU26" s="8"/>
      <c r="AV26" s="8"/>
      <c r="AW26" s="8"/>
      <c r="AX26" s="8"/>
      <c r="AY26" s="8"/>
      <c r="AZ26" s="123"/>
      <c r="BA26" s="8"/>
      <c r="BB26" s="43"/>
      <c r="BC26" s="43"/>
      <c r="BD26" s="38"/>
      <c r="BE26" s="77"/>
      <c r="BF26" s="7"/>
      <c r="BG26" s="7"/>
      <c r="BH26" s="73"/>
      <c r="BI26" s="7"/>
      <c r="BJ26" s="8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</row>
    <row r="27" spans="1:79" x14ac:dyDescent="0.3">
      <c r="A27" s="1"/>
      <c r="B27" s="1"/>
      <c r="C27" s="99"/>
      <c r="D27" s="37"/>
      <c r="E27" s="1"/>
      <c r="F27" s="1"/>
      <c r="G27" s="1"/>
      <c r="H27" s="9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8"/>
      <c r="AF27" s="19"/>
      <c r="AG27" s="20"/>
      <c r="AH27" s="17"/>
      <c r="AI27" s="76">
        <f>+L24*1</f>
        <v>0</v>
      </c>
      <c r="AJ27" s="94" t="s">
        <v>256</v>
      </c>
      <c r="AK27" s="6"/>
      <c r="AL27" s="1"/>
      <c r="AM27" s="1"/>
      <c r="AN27" s="1"/>
      <c r="AO27" s="8"/>
      <c r="AP27" s="1"/>
      <c r="AQ27" s="8"/>
      <c r="AR27" s="12"/>
      <c r="AS27" s="8"/>
      <c r="AT27" s="8"/>
      <c r="AU27" s="8"/>
      <c r="AV27" s="8"/>
      <c r="AW27" s="14"/>
      <c r="AX27" s="8"/>
      <c r="AY27" s="8"/>
      <c r="AZ27" s="123"/>
      <c r="BA27" s="8"/>
      <c r="BB27" s="43"/>
      <c r="BC27" s="43"/>
      <c r="BD27" s="38"/>
      <c r="BE27" s="77"/>
      <c r="BF27" s="7"/>
      <c r="BG27" s="7"/>
      <c r="BH27" s="73"/>
      <c r="BI27" s="7"/>
      <c r="BJ27" s="8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</row>
    <row r="28" spans="1:79" x14ac:dyDescent="0.3">
      <c r="A28" s="1"/>
      <c r="B28" s="15"/>
      <c r="C28" s="102"/>
      <c r="D28" s="3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8"/>
      <c r="AF28" s="19"/>
      <c r="AG28" s="20"/>
      <c r="AH28" s="17"/>
      <c r="AI28" s="78">
        <f>+O24</f>
        <v>727</v>
      </c>
      <c r="AJ28" s="95" t="s">
        <v>257</v>
      </c>
      <c r="AK28" s="17"/>
      <c r="AL28" s="1"/>
      <c r="AM28" s="1"/>
      <c r="AN28" s="1"/>
      <c r="AO28" s="1"/>
      <c r="AP28" s="1"/>
      <c r="AQ28" s="8"/>
      <c r="AR28" s="12"/>
      <c r="AS28" s="8"/>
      <c r="AT28" s="8"/>
      <c r="AU28" s="8"/>
      <c r="AV28" s="8"/>
      <c r="AW28" s="14"/>
      <c r="AX28" s="8"/>
      <c r="AY28" s="8"/>
      <c r="AZ28" s="123"/>
      <c r="BA28" s="8"/>
      <c r="BB28" s="43"/>
      <c r="BC28" s="43"/>
      <c r="BD28" s="38"/>
      <c r="BE28" s="77"/>
      <c r="BF28" s="7"/>
      <c r="BG28" s="7"/>
      <c r="BH28" s="73"/>
      <c r="BI28" s="7"/>
      <c r="BJ28" s="8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</row>
    <row r="29" spans="1:79" x14ac:dyDescent="0.3">
      <c r="A29" s="1"/>
      <c r="B29" s="8"/>
      <c r="C29" s="43"/>
      <c r="D29" s="7"/>
      <c r="E29" s="8"/>
      <c r="F29" s="8"/>
      <c r="G29" s="8"/>
      <c r="H29" s="8"/>
      <c r="I29" s="8"/>
      <c r="J29" s="8"/>
      <c r="K29" s="8"/>
      <c r="L29" s="8"/>
      <c r="M29" s="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8"/>
      <c r="AF29" s="17"/>
      <c r="AG29" s="20"/>
      <c r="AH29" s="17"/>
      <c r="AI29" s="78">
        <f>SUM(AI26:AI28)</f>
        <v>3395</v>
      </c>
      <c r="AJ29" s="96" t="s">
        <v>258</v>
      </c>
      <c r="AK29" s="17"/>
      <c r="AL29" s="1"/>
      <c r="AM29" s="1"/>
      <c r="AN29" s="1"/>
      <c r="AO29" s="1"/>
      <c r="AP29" s="1"/>
      <c r="AQ29" s="8"/>
      <c r="AR29" s="12"/>
      <c r="AS29" s="8"/>
      <c r="AT29" s="14"/>
      <c r="AU29" s="8"/>
      <c r="AV29" s="8"/>
      <c r="AW29" s="8"/>
      <c r="AX29" s="8"/>
      <c r="AY29" s="8"/>
      <c r="AZ29" s="123"/>
      <c r="BA29" s="123"/>
      <c r="BB29" s="43"/>
      <c r="BC29" s="43"/>
      <c r="BD29" s="38"/>
      <c r="BE29" s="54"/>
      <c r="BF29" s="52"/>
      <c r="BG29" s="52"/>
      <c r="BH29" s="57"/>
      <c r="BI29" s="133"/>
      <c r="BJ29" s="134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</row>
    <row r="30" spans="1:79" ht="15" thickBot="1" x14ac:dyDescent="0.35">
      <c r="A30" s="1"/>
      <c r="B30" s="1"/>
      <c r="D30" s="7"/>
      <c r="E30" s="8"/>
      <c r="F30" s="8"/>
      <c r="G30" s="8"/>
      <c r="H30" s="8"/>
      <c r="I30" s="8"/>
      <c r="J30" s="8"/>
      <c r="K30" s="8"/>
      <c r="L30" s="8"/>
      <c r="M30" s="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8"/>
      <c r="AF30" s="19"/>
      <c r="AG30" s="20"/>
      <c r="AH30" s="17"/>
      <c r="AI30" s="19"/>
      <c r="AJ30" s="20"/>
      <c r="AK30" s="17"/>
      <c r="AL30" s="1"/>
      <c r="AM30" s="1"/>
      <c r="AN30" s="1"/>
      <c r="AO30" s="1"/>
      <c r="AP30" s="1"/>
      <c r="AQ30" s="8"/>
      <c r="AR30" s="12"/>
      <c r="AS30" s="8"/>
      <c r="AT30" s="8"/>
      <c r="AU30" s="8"/>
      <c r="AV30" s="8"/>
      <c r="AW30" s="14"/>
      <c r="AX30" s="8"/>
      <c r="AY30" s="8"/>
      <c r="AZ30" s="123"/>
      <c r="BA30" s="16"/>
      <c r="BB30" s="43"/>
      <c r="BC30" s="43"/>
      <c r="BD30" s="38"/>
      <c r="BE30" s="61"/>
      <c r="BF30" s="62"/>
      <c r="BG30" s="62"/>
      <c r="BH30" s="135"/>
      <c r="BI30" s="136"/>
      <c r="BJ30" s="137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</row>
    <row r="31" spans="1:79" ht="15" thickBot="1" x14ac:dyDescent="0.35">
      <c r="E31" s="8"/>
      <c r="F31" s="8"/>
      <c r="I31" s="8"/>
      <c r="J31" s="8"/>
      <c r="AO31" s="1"/>
      <c r="AP31" s="1"/>
      <c r="AQ31" s="8"/>
      <c r="AR31" s="12"/>
      <c r="AS31" s="8"/>
      <c r="AT31" s="8"/>
      <c r="AU31" s="8"/>
      <c r="AV31" s="8"/>
      <c r="AW31" s="14"/>
      <c r="AX31" s="8"/>
      <c r="AY31" s="8"/>
      <c r="AZ31" s="123"/>
      <c r="BA31" s="8"/>
      <c r="BB31" s="43"/>
      <c r="BC31" s="43"/>
      <c r="BD31" s="38"/>
      <c r="BE31" s="38"/>
      <c r="BF31" s="38"/>
      <c r="BG31" s="38"/>
      <c r="BH31" s="38"/>
      <c r="BI31" s="129"/>
      <c r="BJ31" s="129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</row>
    <row r="32" spans="1:79" x14ac:dyDescent="0.3">
      <c r="A32" s="1"/>
      <c r="B32" s="1"/>
      <c r="C32" s="1"/>
      <c r="D32" s="2"/>
      <c r="E32" s="8"/>
      <c r="F32" s="8"/>
      <c r="G32" s="1"/>
      <c r="H32" s="1"/>
      <c r="I32" s="8"/>
      <c r="J32" s="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8"/>
      <c r="AR32" s="12"/>
      <c r="AS32" s="8"/>
      <c r="AT32" s="14"/>
      <c r="AU32" s="8"/>
      <c r="AV32" s="8"/>
      <c r="AW32" s="8"/>
      <c r="AX32" s="8"/>
      <c r="AY32" s="8"/>
      <c r="AZ32" s="123"/>
      <c r="BA32" s="8"/>
      <c r="BB32" s="43"/>
      <c r="BC32" s="43"/>
      <c r="BD32" s="38"/>
      <c r="BE32" s="48"/>
      <c r="BF32" s="49"/>
      <c r="BG32" s="49"/>
      <c r="BH32" s="49"/>
      <c r="BI32" s="49"/>
      <c r="BJ32" s="50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</row>
    <row r="33" spans="1:79" x14ac:dyDescent="0.3">
      <c r="A33" s="1"/>
      <c r="B33" s="1"/>
      <c r="C33" s="1"/>
      <c r="D33" s="2"/>
      <c r="E33" s="8"/>
      <c r="F33" s="8"/>
      <c r="G33" s="1"/>
      <c r="H33" s="1"/>
      <c r="I33" s="8"/>
      <c r="J33" s="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8"/>
      <c r="AR33" s="12"/>
      <c r="AS33" s="8"/>
      <c r="AT33" s="8"/>
      <c r="AU33" s="8"/>
      <c r="AV33" s="8"/>
      <c r="AW33" s="14"/>
      <c r="AX33" s="8"/>
      <c r="AY33" s="8"/>
      <c r="AZ33" s="123"/>
      <c r="BA33" s="8"/>
      <c r="BB33" s="43"/>
      <c r="BC33" s="43"/>
      <c r="BD33" s="38"/>
      <c r="BE33" s="75"/>
      <c r="BF33" s="7"/>
      <c r="BG33" s="7"/>
      <c r="BH33" s="73"/>
      <c r="BI33" s="7"/>
      <c r="BJ33" s="8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</row>
    <row r="34" spans="1:79" x14ac:dyDescent="0.3">
      <c r="A34" s="1"/>
      <c r="B34" s="1"/>
      <c r="C34" s="1"/>
      <c r="D34" s="2"/>
      <c r="E34" s="8"/>
      <c r="F34" s="8"/>
      <c r="G34" s="1"/>
      <c r="H34" s="1"/>
      <c r="I34" s="8"/>
      <c r="J34" s="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8"/>
      <c r="AR34" s="12"/>
      <c r="AS34" s="8"/>
      <c r="AT34" s="8"/>
      <c r="AU34" s="8"/>
      <c r="AV34" s="8"/>
      <c r="AW34" s="14"/>
      <c r="AX34" s="8"/>
      <c r="AY34" s="8"/>
      <c r="AZ34" s="123"/>
      <c r="BA34" s="16"/>
      <c r="BB34" s="43"/>
      <c r="BC34" s="43"/>
      <c r="BD34" s="38"/>
      <c r="BE34" s="77"/>
      <c r="BF34" s="7"/>
      <c r="BG34" s="7"/>
      <c r="BH34" s="73"/>
      <c r="BI34" s="7"/>
      <c r="BJ34" s="8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</row>
    <row r="35" spans="1:79" x14ac:dyDescent="0.3">
      <c r="A35" s="1"/>
      <c r="B35" s="1"/>
      <c r="C35" s="1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8"/>
      <c r="AR35" s="12"/>
      <c r="AS35" s="8"/>
      <c r="AT35" s="14"/>
      <c r="AU35" s="8"/>
      <c r="AV35" s="8"/>
      <c r="AW35" s="8"/>
      <c r="AX35" s="8"/>
      <c r="AY35" s="8"/>
      <c r="AZ35" s="123"/>
      <c r="BA35" s="8"/>
      <c r="BB35" s="43"/>
      <c r="BC35" s="43"/>
      <c r="BD35" s="38"/>
      <c r="BE35" s="77"/>
      <c r="BF35" s="7"/>
      <c r="BG35" s="7"/>
      <c r="BH35" s="73"/>
      <c r="BI35" s="7"/>
      <c r="BJ35" s="8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</row>
    <row r="36" spans="1:79" x14ac:dyDescent="0.3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8"/>
      <c r="AR36" s="12"/>
      <c r="AS36" s="8"/>
      <c r="AT36" s="8"/>
      <c r="AU36" s="8"/>
      <c r="AV36" s="8"/>
      <c r="AW36" s="14"/>
      <c r="AX36" s="8"/>
      <c r="AY36" s="8"/>
      <c r="AZ36" s="123"/>
      <c r="BA36" s="8"/>
      <c r="BB36" s="43"/>
      <c r="BC36" s="43"/>
      <c r="BD36" s="38"/>
      <c r="BE36" s="77"/>
      <c r="BF36" s="7"/>
      <c r="BG36" s="7"/>
      <c r="BH36" s="73"/>
      <c r="BI36" s="7"/>
      <c r="BJ36" s="8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</row>
    <row r="37" spans="1:79" x14ac:dyDescent="0.3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8"/>
      <c r="AR37" s="12"/>
      <c r="AS37" s="8"/>
      <c r="AT37" s="8"/>
      <c r="AU37" s="8"/>
      <c r="AV37" s="8"/>
      <c r="AW37" s="14"/>
      <c r="AX37" s="8"/>
      <c r="AY37" s="8"/>
      <c r="AZ37" s="123"/>
      <c r="BA37" s="8"/>
      <c r="BB37" s="43"/>
      <c r="BC37" s="43"/>
      <c r="BD37" s="38"/>
      <c r="BE37" s="77"/>
      <c r="BF37" s="7"/>
      <c r="BG37" s="7"/>
      <c r="BH37" s="7"/>
      <c r="BI37" s="7"/>
      <c r="BJ37" s="8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</row>
    <row r="38" spans="1:79" x14ac:dyDescent="0.3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8"/>
      <c r="AR38" s="12"/>
      <c r="AS38" s="8"/>
      <c r="AT38" s="8"/>
      <c r="AU38" s="8"/>
      <c r="AV38" s="8"/>
      <c r="AW38" s="14"/>
      <c r="AX38" s="8"/>
      <c r="AY38" s="8"/>
      <c r="AZ38" s="123"/>
      <c r="BA38" s="8"/>
      <c r="BB38" s="43"/>
      <c r="BC38" s="43"/>
      <c r="BD38" s="38"/>
      <c r="BE38" s="75"/>
      <c r="BF38" s="7"/>
      <c r="BG38" s="7"/>
      <c r="BH38" s="73"/>
      <c r="BI38" s="7"/>
      <c r="BJ38" s="8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</row>
    <row r="39" spans="1:79" x14ac:dyDescent="0.3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8"/>
      <c r="AR39" s="12"/>
      <c r="AS39" s="8"/>
      <c r="AT39" s="8"/>
      <c r="AU39" s="8"/>
      <c r="AV39" s="8"/>
      <c r="AW39" s="14"/>
      <c r="AX39" s="8"/>
      <c r="AY39" s="8"/>
      <c r="AZ39" s="138"/>
      <c r="BA39" s="8"/>
      <c r="BB39" s="43"/>
      <c r="BC39" s="43"/>
      <c r="BD39" s="38"/>
      <c r="BE39" s="77"/>
      <c r="BF39" s="7"/>
      <c r="BG39" s="7"/>
      <c r="BH39" s="73"/>
      <c r="BI39" s="7"/>
      <c r="BJ39" s="8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</row>
    <row r="40" spans="1:79" x14ac:dyDescent="0.3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8"/>
      <c r="AR40" s="12"/>
      <c r="AS40" s="8"/>
      <c r="AT40" s="8"/>
      <c r="AU40" s="8"/>
      <c r="AV40" s="8"/>
      <c r="BA40" s="131"/>
      <c r="BD40" s="38"/>
      <c r="BE40" s="77"/>
      <c r="BF40" s="7"/>
      <c r="BG40" s="7"/>
      <c r="BH40" s="73"/>
      <c r="BI40" s="7"/>
      <c r="BJ40" s="8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</row>
    <row r="41" spans="1:79" x14ac:dyDescent="0.3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8"/>
      <c r="AR41" s="12"/>
      <c r="AS41" s="8"/>
      <c r="AT41" s="8"/>
      <c r="AU41" s="8"/>
      <c r="AV41" s="8"/>
      <c r="AW41" s="8"/>
      <c r="AX41" s="8"/>
      <c r="AY41" s="8"/>
      <c r="AZ41" s="21"/>
      <c r="BA41" s="7"/>
      <c r="BB41" s="139"/>
      <c r="BC41" s="43"/>
      <c r="BD41" s="38"/>
      <c r="BE41" s="77"/>
      <c r="BF41" s="7"/>
      <c r="BG41" s="7"/>
      <c r="BH41" s="73"/>
      <c r="BI41" s="7"/>
      <c r="BJ41" s="8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</row>
    <row r="42" spans="1:79" x14ac:dyDescent="0.3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8"/>
      <c r="AR42" s="12"/>
      <c r="AS42" s="8"/>
      <c r="AT42" s="8"/>
      <c r="AU42" s="8"/>
      <c r="AV42" s="8"/>
      <c r="AW42" s="8"/>
      <c r="AX42" s="8"/>
      <c r="AY42" s="8"/>
      <c r="AZ42" s="21"/>
      <c r="BA42" s="7"/>
      <c r="BB42" s="139"/>
      <c r="BC42" s="43"/>
      <c r="BD42" s="38"/>
      <c r="BE42" s="54"/>
      <c r="BF42" s="2"/>
      <c r="BG42" s="2"/>
      <c r="BH42" s="9"/>
      <c r="BI42" s="2"/>
      <c r="BJ42" s="130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</row>
    <row r="43" spans="1:79" x14ac:dyDescent="0.3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8"/>
      <c r="AR43" s="12"/>
      <c r="AS43" s="8"/>
      <c r="AT43" s="8"/>
      <c r="AU43" s="8"/>
      <c r="AV43" s="8"/>
      <c r="AW43" s="14"/>
      <c r="AX43" s="8"/>
      <c r="AY43" s="8"/>
      <c r="AZ43" s="21"/>
      <c r="BA43" s="7"/>
      <c r="BB43" s="97"/>
      <c r="BC43" s="43"/>
      <c r="BD43" s="38"/>
      <c r="BE43" s="54"/>
      <c r="BF43" s="52"/>
      <c r="BG43" s="52"/>
      <c r="BH43" s="57"/>
      <c r="BI43" s="133"/>
      <c r="BJ43" s="134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</row>
    <row r="44" spans="1:79" ht="15" thickBot="1" x14ac:dyDescent="0.35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8"/>
      <c r="AR44" s="12"/>
      <c r="AS44" s="8"/>
      <c r="AT44" s="8"/>
      <c r="AU44" s="8"/>
      <c r="AV44" s="8"/>
      <c r="AW44" s="14"/>
      <c r="AX44" s="8"/>
      <c r="AY44" s="8"/>
      <c r="AZ44" s="21"/>
      <c r="BA44" s="7"/>
      <c r="BB44" s="97"/>
      <c r="BC44" s="43"/>
      <c r="BD44" s="38"/>
      <c r="BE44" s="61"/>
      <c r="BF44" s="62"/>
      <c r="BG44" s="62"/>
      <c r="BH44" s="135"/>
      <c r="BI44" s="136"/>
      <c r="BJ44" s="137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</row>
    <row r="45" spans="1:79" x14ac:dyDescent="0.3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8"/>
      <c r="AR45" s="12"/>
      <c r="AS45" s="8"/>
      <c r="AT45" s="8"/>
      <c r="AU45" s="8"/>
      <c r="AV45" s="8"/>
      <c r="AW45" s="14"/>
      <c r="AX45" s="8"/>
      <c r="AY45" s="8"/>
      <c r="AZ45" s="21"/>
      <c r="BA45" s="7"/>
      <c r="BB45" s="97"/>
      <c r="BC45" s="43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</row>
    <row r="46" spans="1:79" x14ac:dyDescent="0.3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8"/>
      <c r="AR46" s="12"/>
      <c r="AS46" s="8"/>
      <c r="AT46" s="8"/>
      <c r="AU46" s="8"/>
      <c r="AV46" s="8"/>
      <c r="AW46" s="14"/>
      <c r="AX46" s="8"/>
      <c r="AY46" s="8"/>
      <c r="AZ46" s="21"/>
      <c r="BA46" s="7"/>
      <c r="BB46" s="97"/>
      <c r="BC46" s="43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</row>
    <row r="47" spans="1:79" x14ac:dyDescent="0.3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8"/>
      <c r="AR47" s="12"/>
      <c r="AS47" s="8"/>
      <c r="AT47" s="8"/>
      <c r="AU47" s="8"/>
      <c r="AV47" s="8"/>
      <c r="AW47" s="14"/>
      <c r="AX47" s="8"/>
      <c r="AY47" s="8"/>
      <c r="AZ47" s="21"/>
      <c r="BA47" s="7"/>
      <c r="BB47" s="97"/>
      <c r="BC47" s="43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</row>
    <row r="48" spans="1:79" x14ac:dyDescent="0.3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8"/>
      <c r="AR48" s="12"/>
      <c r="AS48" s="8"/>
      <c r="AT48" s="8"/>
      <c r="AU48" s="8"/>
      <c r="AV48" s="8"/>
      <c r="AW48" s="14"/>
      <c r="AX48" s="8"/>
      <c r="AY48" s="8"/>
      <c r="AZ48" s="21"/>
      <c r="BA48" s="7"/>
      <c r="BB48" s="97"/>
      <c r="BC48" s="43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</row>
    <row r="49" spans="1:79" x14ac:dyDescent="0.3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8"/>
      <c r="AR49" s="12"/>
      <c r="AS49" s="8"/>
      <c r="AT49" s="8"/>
      <c r="AU49" s="8"/>
      <c r="AV49" s="8"/>
      <c r="AW49" s="14"/>
      <c r="AX49" s="8"/>
      <c r="AY49" s="8"/>
      <c r="AZ49" s="21"/>
      <c r="BA49" s="7"/>
      <c r="BB49" s="97"/>
      <c r="BC49" s="43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</row>
    <row r="50" spans="1:79" x14ac:dyDescent="0.3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8"/>
      <c r="AR50" s="12"/>
      <c r="AS50" s="8"/>
      <c r="AT50" s="8"/>
      <c r="AU50" s="8"/>
      <c r="AV50" s="8"/>
      <c r="AW50" s="14"/>
      <c r="AX50" s="8"/>
      <c r="AY50" s="8"/>
      <c r="AZ50" s="21"/>
      <c r="BA50" s="7"/>
      <c r="BB50" s="97"/>
      <c r="BC50" s="43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</row>
    <row r="51" spans="1:79" x14ac:dyDescent="0.3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8"/>
      <c r="AR51" s="12"/>
      <c r="AS51" s="8"/>
      <c r="AT51" s="8"/>
      <c r="AU51" s="8"/>
      <c r="AV51" s="8"/>
      <c r="AW51" s="14"/>
      <c r="AX51" s="8"/>
      <c r="AY51" s="8"/>
      <c r="AZ51" s="21"/>
      <c r="BA51" s="7"/>
      <c r="BB51" s="97"/>
      <c r="BC51" s="43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</row>
    <row r="52" spans="1:79" x14ac:dyDescent="0.3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8"/>
      <c r="AR52" s="12"/>
      <c r="AS52" s="8"/>
      <c r="AT52" s="8"/>
      <c r="AU52" s="8"/>
      <c r="AV52" s="8"/>
      <c r="AW52" s="14"/>
      <c r="AX52" s="8"/>
      <c r="AY52" s="8"/>
      <c r="AZ52" s="21"/>
      <c r="BA52" s="7"/>
      <c r="BB52" s="97"/>
      <c r="BC52" s="43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</row>
    <row r="53" spans="1:79" x14ac:dyDescent="0.3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8"/>
      <c r="AR53" s="12"/>
      <c r="AS53" s="8"/>
      <c r="AT53" s="8"/>
      <c r="AU53" s="8"/>
      <c r="AV53" s="8"/>
      <c r="AW53" s="14"/>
      <c r="AX53" s="8"/>
      <c r="AY53" s="8"/>
      <c r="AZ53" s="21"/>
      <c r="BA53" s="7"/>
      <c r="BB53" s="97"/>
      <c r="BC53" s="43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</row>
    <row r="54" spans="1:79" x14ac:dyDescent="0.3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8"/>
      <c r="AR54" s="12"/>
      <c r="AS54" s="8"/>
      <c r="AT54" s="8"/>
      <c r="AU54" s="8"/>
      <c r="AV54" s="8"/>
      <c r="AW54" s="14"/>
      <c r="AX54" s="8"/>
      <c r="AY54" s="8"/>
      <c r="AZ54" s="21"/>
      <c r="BA54" s="7"/>
      <c r="BB54" s="97"/>
      <c r="BC54" s="43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</row>
    <row r="55" spans="1:79" x14ac:dyDescent="0.3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8"/>
      <c r="AR55" s="12"/>
      <c r="AS55" s="8"/>
      <c r="AT55" s="8"/>
      <c r="AU55" s="8"/>
      <c r="AV55" s="8"/>
      <c r="AW55" s="14"/>
      <c r="AX55" s="8"/>
      <c r="AY55" s="8"/>
      <c r="AZ55" s="21"/>
      <c r="BA55" s="7"/>
      <c r="BB55" s="97"/>
      <c r="BC55" s="43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</row>
    <row r="56" spans="1:79" x14ac:dyDescent="0.3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8"/>
      <c r="AR56" s="12"/>
      <c r="AS56" s="8"/>
      <c r="AT56" s="8"/>
      <c r="AU56" s="8"/>
      <c r="AV56" s="8"/>
      <c r="AW56" s="14"/>
      <c r="AX56" s="8"/>
      <c r="AY56" s="8"/>
      <c r="AZ56" s="21"/>
      <c r="BA56" s="7"/>
      <c r="BB56" s="97"/>
      <c r="BC56" s="43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</row>
    <row r="57" spans="1:79" x14ac:dyDescent="0.3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8"/>
      <c r="AR57" s="12"/>
      <c r="AS57" s="8"/>
      <c r="AT57" s="8"/>
      <c r="AU57" s="8"/>
      <c r="AV57" s="8"/>
      <c r="AW57" s="14"/>
      <c r="AX57" s="8"/>
      <c r="AY57" s="8"/>
      <c r="AZ57" s="21"/>
      <c r="BA57" s="7"/>
      <c r="BB57" s="97"/>
      <c r="BC57" s="43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</row>
    <row r="58" spans="1:79" x14ac:dyDescent="0.3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8"/>
      <c r="AR58" s="12"/>
      <c r="AS58" s="8"/>
      <c r="AT58" s="8"/>
      <c r="AU58" s="8"/>
      <c r="AV58" s="8"/>
      <c r="AW58" s="14"/>
      <c r="AX58" s="8"/>
      <c r="AY58" s="8"/>
      <c r="AZ58" s="21"/>
      <c r="BA58" s="7"/>
      <c r="BB58" s="97"/>
      <c r="BC58" s="43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</row>
    <row r="59" spans="1:79" x14ac:dyDescent="0.3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8"/>
      <c r="AR59" s="12"/>
      <c r="AS59" s="8"/>
      <c r="AT59" s="8"/>
      <c r="AU59" s="8"/>
      <c r="AV59" s="8"/>
      <c r="AW59" s="14"/>
      <c r="AX59" s="8"/>
      <c r="AY59" s="8"/>
      <c r="AZ59" s="21"/>
      <c r="BA59" s="7"/>
      <c r="BB59" s="97"/>
      <c r="BC59" s="43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</row>
    <row r="60" spans="1:79" x14ac:dyDescent="0.3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8"/>
      <c r="AR60" s="12"/>
      <c r="AS60" s="8"/>
      <c r="AT60" s="8"/>
      <c r="AU60" s="8"/>
      <c r="AV60" s="8"/>
      <c r="AW60" s="14"/>
      <c r="AX60" s="8"/>
      <c r="AY60" s="8"/>
      <c r="AZ60" s="21"/>
      <c r="BA60" s="7"/>
      <c r="BB60" s="97"/>
      <c r="BC60" s="43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</row>
    <row r="61" spans="1:79" x14ac:dyDescent="0.3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8"/>
      <c r="AR61" s="12"/>
      <c r="AS61" s="8"/>
      <c r="AT61" s="8"/>
      <c r="AU61" s="8"/>
      <c r="AV61" s="8"/>
      <c r="AW61" s="14"/>
      <c r="AX61" s="8"/>
      <c r="AY61" s="8"/>
      <c r="AZ61" s="21"/>
      <c r="BA61" s="7"/>
      <c r="BB61" s="97"/>
      <c r="BC61" s="43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</row>
    <row r="62" spans="1:79" x14ac:dyDescent="0.3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8"/>
      <c r="AR62" s="12"/>
      <c r="AS62" s="8"/>
      <c r="AT62" s="8"/>
      <c r="AU62" s="8"/>
      <c r="AV62" s="8"/>
      <c r="AW62" s="14"/>
      <c r="AX62" s="8"/>
      <c r="AY62" s="8"/>
      <c r="AZ62" s="21"/>
      <c r="BA62" s="7"/>
      <c r="BB62" s="97"/>
      <c r="BC62" s="43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</row>
    <row r="63" spans="1:79" x14ac:dyDescent="0.3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8"/>
      <c r="AR63" s="12"/>
      <c r="AS63" s="8"/>
      <c r="AT63" s="8"/>
      <c r="AU63" s="8"/>
      <c r="AV63" s="8"/>
      <c r="AW63" s="14"/>
      <c r="AX63" s="8"/>
      <c r="AY63" s="8"/>
      <c r="AZ63" s="21"/>
      <c r="BA63" s="7"/>
      <c r="BB63" s="97"/>
      <c r="BC63" s="43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</row>
    <row r="64" spans="1:79" x14ac:dyDescent="0.3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8"/>
      <c r="AR64" s="12"/>
      <c r="AS64" s="8"/>
      <c r="AT64" s="8"/>
      <c r="AU64" s="8"/>
      <c r="AV64" s="8"/>
      <c r="AW64" s="14"/>
      <c r="AX64" s="8"/>
      <c r="AY64" s="8"/>
      <c r="AZ64" s="98"/>
      <c r="BA64" s="8"/>
      <c r="BB64" s="43"/>
      <c r="BC64" s="43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</row>
    <row r="65" spans="1:79" x14ac:dyDescent="0.3">
      <c r="A65" s="44"/>
      <c r="B65" s="44" t="s">
        <v>202</v>
      </c>
      <c r="C65" s="44"/>
      <c r="D65" s="45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6"/>
      <c r="BC65" s="46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38"/>
      <c r="BZ65" s="38"/>
      <c r="CA65" s="38"/>
    </row>
    <row r="66" spans="1:79" ht="17.399999999999999" x14ac:dyDescent="0.3">
      <c r="A66" s="3" t="str">
        <f>+A1</f>
        <v>MILWAUKEE DOES</v>
      </c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43"/>
      <c r="BC66" s="43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</row>
    <row r="67" spans="1:79" x14ac:dyDescent="0.3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43"/>
      <c r="BC67" s="43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</row>
    <row r="68" spans="1:79" ht="15" thickBot="1" x14ac:dyDescent="0.3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4" t="s">
        <v>250</v>
      </c>
      <c r="AR68" s="1"/>
      <c r="AS68" s="22" t="s">
        <v>251</v>
      </c>
      <c r="AT68" s="1"/>
      <c r="AU68" s="1"/>
      <c r="AV68" s="1"/>
      <c r="AW68" s="1"/>
      <c r="AX68" s="1"/>
      <c r="AY68" s="1"/>
      <c r="AZ68" s="1"/>
      <c r="BA68" s="1"/>
      <c r="BB68" s="43"/>
      <c r="BC68" s="43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</row>
    <row r="69" spans="1:79" x14ac:dyDescent="0.3">
      <c r="A69" s="4" t="s">
        <v>101</v>
      </c>
      <c r="B69" s="5" t="s">
        <v>2</v>
      </c>
      <c r="C69" s="5" t="s">
        <v>3</v>
      </c>
      <c r="D69" s="5" t="s">
        <v>179</v>
      </c>
      <c r="E69" s="5" t="s">
        <v>4</v>
      </c>
      <c r="F69" s="5" t="s">
        <v>5</v>
      </c>
      <c r="G69" s="5" t="s">
        <v>6</v>
      </c>
      <c r="H69" s="5" t="s">
        <v>7</v>
      </c>
      <c r="I69" s="5" t="s">
        <v>8</v>
      </c>
      <c r="J69" s="5" t="s">
        <v>9</v>
      </c>
      <c r="K69" s="39"/>
      <c r="L69" s="5" t="s">
        <v>10</v>
      </c>
      <c r="M69" s="5" t="s">
        <v>102</v>
      </c>
      <c r="N69" s="39"/>
      <c r="O69" s="5" t="s">
        <v>12</v>
      </c>
      <c r="P69" s="5" t="s">
        <v>13</v>
      </c>
      <c r="Q69" s="5" t="s">
        <v>14</v>
      </c>
      <c r="R69" s="39"/>
      <c r="S69" s="5" t="s">
        <v>15</v>
      </c>
      <c r="T69" s="5" t="s">
        <v>16</v>
      </c>
      <c r="U69" s="5" t="s">
        <v>17</v>
      </c>
      <c r="V69" s="5" t="s">
        <v>18</v>
      </c>
      <c r="W69" s="39"/>
      <c r="X69" s="5" t="s">
        <v>19</v>
      </c>
      <c r="Y69" s="5" t="s">
        <v>20</v>
      </c>
      <c r="Z69" s="5"/>
      <c r="AA69" s="5" t="s">
        <v>21</v>
      </c>
      <c r="AB69" s="5" t="s">
        <v>22</v>
      </c>
      <c r="AC69" s="39"/>
      <c r="AD69" s="5" t="s">
        <v>23</v>
      </c>
      <c r="AE69" s="5" t="s">
        <v>24</v>
      </c>
      <c r="AF69" s="5" t="s">
        <v>25</v>
      </c>
      <c r="AG69" s="5" t="s">
        <v>26</v>
      </c>
      <c r="AH69" s="39"/>
      <c r="AI69" s="5" t="s">
        <v>27</v>
      </c>
      <c r="AJ69" s="5" t="s">
        <v>28</v>
      </c>
      <c r="AK69" s="5" t="s">
        <v>29</v>
      </c>
      <c r="AL69" s="40"/>
      <c r="AM69" s="5" t="s">
        <v>103</v>
      </c>
      <c r="AN69" s="5" t="s">
        <v>104</v>
      </c>
      <c r="AO69" s="1"/>
      <c r="AP69" s="6" t="s">
        <v>30</v>
      </c>
      <c r="AQ69" s="6" t="s">
        <v>31</v>
      </c>
      <c r="AR69" s="6" t="s">
        <v>32</v>
      </c>
      <c r="AS69" s="6" t="s">
        <v>33</v>
      </c>
      <c r="AT69" s="6" t="s">
        <v>34</v>
      </c>
      <c r="AU69" s="6" t="s">
        <v>35</v>
      </c>
      <c r="AV69" s="6" t="s">
        <v>35</v>
      </c>
      <c r="AW69" s="6" t="s">
        <v>36</v>
      </c>
      <c r="AX69" s="6" t="s">
        <v>33</v>
      </c>
      <c r="AY69" s="6" t="s">
        <v>38</v>
      </c>
      <c r="AZ69" s="6" t="s">
        <v>39</v>
      </c>
      <c r="BA69" s="6" t="s">
        <v>37</v>
      </c>
      <c r="BB69" s="6" t="s">
        <v>198</v>
      </c>
      <c r="BC69" s="6" t="s">
        <v>33</v>
      </c>
      <c r="BD69" s="38"/>
      <c r="BE69" s="128" t="s">
        <v>203</v>
      </c>
      <c r="BF69" s="49" t="s">
        <v>204</v>
      </c>
      <c r="BG69" s="49" t="s">
        <v>205</v>
      </c>
      <c r="BH69" s="49" t="s">
        <v>206</v>
      </c>
      <c r="BI69" s="49" t="s">
        <v>207</v>
      </c>
      <c r="BJ69" s="50" t="s">
        <v>208</v>
      </c>
      <c r="BK69" s="51"/>
      <c r="BR69" s="52"/>
      <c r="BY69" s="38"/>
      <c r="BZ69" s="38"/>
      <c r="CA69" s="38"/>
    </row>
    <row r="70" spans="1:79" x14ac:dyDescent="0.3">
      <c r="A70" s="7" t="s">
        <v>105</v>
      </c>
      <c r="B70" s="8" t="s">
        <v>41</v>
      </c>
      <c r="C70" s="104" t="s">
        <v>144</v>
      </c>
      <c r="D70" s="108">
        <v>13</v>
      </c>
      <c r="E70" s="104">
        <v>3</v>
      </c>
      <c r="F70" s="109">
        <v>55</v>
      </c>
      <c r="G70" s="110">
        <f>+F70/E70</f>
        <v>18.333333333333332</v>
      </c>
      <c r="H70" s="104">
        <v>4</v>
      </c>
      <c r="I70" s="104">
        <v>14</v>
      </c>
      <c r="J70" s="111">
        <f>+H70/I70</f>
        <v>0.2857142857142857</v>
      </c>
      <c r="K70" s="104"/>
      <c r="L70" s="104"/>
      <c r="M70" s="104"/>
      <c r="N70" s="104"/>
      <c r="O70" s="104">
        <v>2</v>
      </c>
      <c r="P70" s="104">
        <v>2</v>
      </c>
      <c r="Q70" s="111">
        <f>+O70/P70</f>
        <v>1</v>
      </c>
      <c r="R70" s="104"/>
      <c r="S70" s="104">
        <v>4</v>
      </c>
      <c r="T70" s="104">
        <v>7</v>
      </c>
      <c r="U70" s="104">
        <f>+S70+T70</f>
        <v>11</v>
      </c>
      <c r="V70" s="110">
        <f>+U70/E70</f>
        <v>3.6666666666666665</v>
      </c>
      <c r="W70" s="104"/>
      <c r="X70" s="104">
        <v>2</v>
      </c>
      <c r="Y70" s="110">
        <f>+X70/E70</f>
        <v>0.66666666666666663</v>
      </c>
      <c r="Z70" s="104"/>
      <c r="AA70" s="104">
        <v>9</v>
      </c>
      <c r="AB70" s="112">
        <f>+AA70/E70</f>
        <v>3</v>
      </c>
      <c r="AC70" s="104"/>
      <c r="AD70" s="104">
        <v>1</v>
      </c>
      <c r="AE70" s="104">
        <v>6</v>
      </c>
      <c r="AF70" s="110">
        <f>+AE70/E70</f>
        <v>2</v>
      </c>
      <c r="AG70" s="104">
        <v>0</v>
      </c>
      <c r="AH70" s="104"/>
      <c r="AI70" s="104">
        <f>+(H70*2)+L70+O70</f>
        <v>10</v>
      </c>
      <c r="AJ70" s="110">
        <f>+AI70/E70</f>
        <v>3.3333333333333335</v>
      </c>
      <c r="AK70" s="111">
        <f>+((X70*2)+U70+AD70+AI70-AE70)/F70</f>
        <v>0.36363636363636365</v>
      </c>
      <c r="AL70" s="92"/>
      <c r="AM70" s="8" t="s">
        <v>212</v>
      </c>
      <c r="AN70" s="8" t="s">
        <v>112</v>
      </c>
      <c r="AO70" s="1"/>
      <c r="AP70" s="1">
        <v>16</v>
      </c>
      <c r="AQ70" s="8" t="s">
        <v>49</v>
      </c>
      <c r="AR70" s="12">
        <v>29184</v>
      </c>
      <c r="AS70" s="66" t="s">
        <v>220</v>
      </c>
      <c r="AT70" s="14" t="s">
        <v>65</v>
      </c>
      <c r="AU70" s="8">
        <v>89</v>
      </c>
      <c r="AV70" s="8">
        <v>88</v>
      </c>
      <c r="AW70" s="8" t="s">
        <v>46</v>
      </c>
      <c r="AX70" s="7" t="s">
        <v>106</v>
      </c>
      <c r="AY70" s="8" t="s">
        <v>107</v>
      </c>
      <c r="AZ70" s="21">
        <v>1900</v>
      </c>
      <c r="BA70" s="8"/>
      <c r="BB70" s="43" t="s">
        <v>237</v>
      </c>
      <c r="BC70" s="43" t="s">
        <v>47</v>
      </c>
      <c r="BD70" s="38"/>
      <c r="BE70" s="75" t="s">
        <v>70</v>
      </c>
      <c r="BF70" s="7">
        <v>0</v>
      </c>
      <c r="BG70" s="7">
        <v>1</v>
      </c>
      <c r="BH70" s="73">
        <f>+BF70/(BF70+BG70)</f>
        <v>0</v>
      </c>
      <c r="BI70" s="7">
        <v>79</v>
      </c>
      <c r="BJ70" s="88">
        <v>84</v>
      </c>
      <c r="BK70" s="51"/>
      <c r="BR70" s="53"/>
      <c r="BY70" s="38"/>
      <c r="BZ70" s="38"/>
      <c r="CA70" s="38"/>
    </row>
    <row r="71" spans="1:79" x14ac:dyDescent="0.3">
      <c r="A71" s="7" t="s">
        <v>105</v>
      </c>
      <c r="B71" s="8" t="s">
        <v>41</v>
      </c>
      <c r="C71" s="8" t="s">
        <v>77</v>
      </c>
      <c r="D71" s="17">
        <v>15</v>
      </c>
      <c r="E71" s="8">
        <v>31</v>
      </c>
      <c r="F71" s="21">
        <v>1266</v>
      </c>
      <c r="G71" s="72">
        <f>+F71/E71</f>
        <v>40.838709677419352</v>
      </c>
      <c r="H71" s="8">
        <v>211</v>
      </c>
      <c r="I71" s="8">
        <v>550</v>
      </c>
      <c r="J71" s="73">
        <f>+H71/I71</f>
        <v>0.38363636363636361</v>
      </c>
      <c r="K71" s="92"/>
      <c r="L71" s="8">
        <v>0</v>
      </c>
      <c r="M71" s="8">
        <v>3</v>
      </c>
      <c r="N71" s="92"/>
      <c r="O71" s="8">
        <v>159</v>
      </c>
      <c r="P71" s="8">
        <v>245</v>
      </c>
      <c r="Q71" s="73">
        <f>+O71/P71</f>
        <v>0.6489795918367347</v>
      </c>
      <c r="R71" s="92"/>
      <c r="S71" s="8">
        <v>40</v>
      </c>
      <c r="T71" s="8">
        <v>105</v>
      </c>
      <c r="U71" s="8">
        <f>+S71+T71</f>
        <v>145</v>
      </c>
      <c r="V71" s="72">
        <f>+U71/E71</f>
        <v>4.67741935483871</v>
      </c>
      <c r="W71" s="92"/>
      <c r="X71" s="8">
        <v>108</v>
      </c>
      <c r="Y71" s="72">
        <f>+X71/E71</f>
        <v>3.4838709677419355</v>
      </c>
      <c r="Z71" s="8"/>
      <c r="AA71" s="8">
        <v>144</v>
      </c>
      <c r="AB71" s="74">
        <f>+AA71/E71</f>
        <v>4.645161290322581</v>
      </c>
      <c r="AC71" s="92"/>
      <c r="AD71" s="8">
        <v>63</v>
      </c>
      <c r="AE71" s="8">
        <v>134</v>
      </c>
      <c r="AF71" s="72">
        <f>+AE71/E71</f>
        <v>4.32258064516129</v>
      </c>
      <c r="AG71" s="8">
        <v>7</v>
      </c>
      <c r="AH71" s="92"/>
      <c r="AI71" s="8">
        <f>+(H71*2)+L71+O71</f>
        <v>581</v>
      </c>
      <c r="AJ71" s="72">
        <f>+AI71/E71</f>
        <v>18.741935483870968</v>
      </c>
      <c r="AK71" s="73">
        <f>+((X71*2)+U71+AD71+AI71-AE71)/F71</f>
        <v>0.68799368088467616</v>
      </c>
      <c r="AL71" s="92"/>
      <c r="AM71" s="8" t="s">
        <v>183</v>
      </c>
      <c r="AN71" s="8" t="s">
        <v>184</v>
      </c>
      <c r="AO71" s="1"/>
      <c r="AP71" s="1">
        <v>19</v>
      </c>
      <c r="AQ71" s="8" t="s">
        <v>86</v>
      </c>
      <c r="AR71" s="12">
        <v>29185</v>
      </c>
      <c r="AS71" s="7" t="s">
        <v>224</v>
      </c>
      <c r="AT71" s="14" t="s">
        <v>58</v>
      </c>
      <c r="AU71" s="8">
        <v>74</v>
      </c>
      <c r="AV71" s="8">
        <v>62</v>
      </c>
      <c r="AW71" s="8" t="s">
        <v>46</v>
      </c>
      <c r="AX71" s="7" t="s">
        <v>110</v>
      </c>
      <c r="AY71" s="8" t="s">
        <v>107</v>
      </c>
      <c r="AZ71" s="21">
        <v>1000</v>
      </c>
      <c r="BA71" s="8"/>
      <c r="BB71" s="43" t="s">
        <v>237</v>
      </c>
      <c r="BC71" s="43" t="s">
        <v>50</v>
      </c>
      <c r="BD71" s="38"/>
      <c r="BE71" s="77" t="s">
        <v>80</v>
      </c>
      <c r="BF71" s="7">
        <v>1</v>
      </c>
      <c r="BG71" s="7">
        <v>1</v>
      </c>
      <c r="BH71" s="73">
        <f>+BF71/(BF71+BG71)</f>
        <v>0.5</v>
      </c>
      <c r="BI71" s="7">
        <f>89+117</f>
        <v>206</v>
      </c>
      <c r="BJ71" s="88">
        <f>102+105</f>
        <v>207</v>
      </c>
      <c r="BK71" s="1"/>
      <c r="BR71" s="53"/>
      <c r="BY71" s="38"/>
      <c r="BZ71" s="38"/>
      <c r="CA71" s="38"/>
    </row>
    <row r="72" spans="1:79" x14ac:dyDescent="0.3">
      <c r="A72" s="7" t="s">
        <v>105</v>
      </c>
      <c r="B72" s="8" t="s">
        <v>41</v>
      </c>
      <c r="C72" s="104" t="s">
        <v>48</v>
      </c>
      <c r="D72" s="108">
        <v>10</v>
      </c>
      <c r="E72" s="104">
        <v>5</v>
      </c>
      <c r="F72" s="109">
        <v>121</v>
      </c>
      <c r="G72" s="110">
        <f>+F72/E72</f>
        <v>24.2</v>
      </c>
      <c r="H72" s="104">
        <v>13</v>
      </c>
      <c r="I72" s="104">
        <v>28</v>
      </c>
      <c r="J72" s="111">
        <f>+H72/I72</f>
        <v>0.4642857142857143</v>
      </c>
      <c r="K72" s="104"/>
      <c r="L72" s="104"/>
      <c r="M72" s="104"/>
      <c r="N72" s="104"/>
      <c r="O72" s="104">
        <v>1</v>
      </c>
      <c r="P72" s="104">
        <v>5</v>
      </c>
      <c r="Q72" s="111">
        <f>+O72/P72</f>
        <v>0.2</v>
      </c>
      <c r="R72" s="104"/>
      <c r="S72" s="104">
        <v>2</v>
      </c>
      <c r="T72" s="104">
        <v>12</v>
      </c>
      <c r="U72" s="104">
        <f>+S72+T72</f>
        <v>14</v>
      </c>
      <c r="V72" s="110">
        <f>+U72/E72</f>
        <v>2.8</v>
      </c>
      <c r="W72" s="104"/>
      <c r="X72" s="104">
        <v>15</v>
      </c>
      <c r="Y72" s="110">
        <f>+X72/E72</f>
        <v>3</v>
      </c>
      <c r="Z72" s="104"/>
      <c r="AA72" s="104">
        <v>20</v>
      </c>
      <c r="AB72" s="112">
        <f>+AA72/E72</f>
        <v>4</v>
      </c>
      <c r="AC72" s="104"/>
      <c r="AD72" s="104">
        <v>13</v>
      </c>
      <c r="AE72" s="104">
        <v>19</v>
      </c>
      <c r="AF72" s="110">
        <f>+AE72/E72</f>
        <v>3.8</v>
      </c>
      <c r="AG72" s="104">
        <v>2</v>
      </c>
      <c r="AH72" s="104"/>
      <c r="AI72" s="104">
        <f>+(H72*2)+L72+O72</f>
        <v>27</v>
      </c>
      <c r="AJ72" s="110">
        <f>+AI72/E72</f>
        <v>5.4</v>
      </c>
      <c r="AK72" s="111">
        <f>+((X72*2)+U72+AD72+AI72-AE72)/F72</f>
        <v>0.53719008264462809</v>
      </c>
      <c r="AL72" s="92"/>
      <c r="AM72" s="8" t="s">
        <v>108</v>
      </c>
      <c r="AN72" s="8" t="s">
        <v>109</v>
      </c>
      <c r="AO72" s="1"/>
      <c r="AP72" s="1">
        <v>28</v>
      </c>
      <c r="AQ72" s="8" t="s">
        <v>54</v>
      </c>
      <c r="AR72" s="12">
        <v>29188</v>
      </c>
      <c r="AS72" s="7" t="s">
        <v>113</v>
      </c>
      <c r="AT72" s="8" t="s">
        <v>46</v>
      </c>
      <c r="AU72" s="8">
        <v>91</v>
      </c>
      <c r="AV72" s="8">
        <v>97</v>
      </c>
      <c r="AW72" s="14" t="s">
        <v>114</v>
      </c>
      <c r="AX72" s="7" t="s">
        <v>61</v>
      </c>
      <c r="AY72" s="8" t="s">
        <v>115</v>
      </c>
      <c r="AZ72" s="21">
        <v>1874</v>
      </c>
      <c r="BA72" s="8"/>
      <c r="BB72" s="43" t="s">
        <v>237</v>
      </c>
      <c r="BC72" s="43" t="s">
        <v>238</v>
      </c>
      <c r="BD72" s="38"/>
      <c r="BE72" s="77" t="s">
        <v>145</v>
      </c>
      <c r="BF72" s="7"/>
      <c r="BG72" s="7"/>
      <c r="BH72" s="73">
        <v>0</v>
      </c>
      <c r="BI72" s="7"/>
      <c r="BJ72" s="88"/>
      <c r="BK72" s="1"/>
      <c r="BR72" s="53"/>
      <c r="BY72" s="38"/>
      <c r="BZ72" s="38"/>
      <c r="CA72" s="38"/>
    </row>
    <row r="73" spans="1:79" x14ac:dyDescent="0.3">
      <c r="A73" s="7" t="s">
        <v>105</v>
      </c>
      <c r="B73" s="8" t="s">
        <v>41</v>
      </c>
      <c r="C73" s="8" t="s">
        <v>56</v>
      </c>
      <c r="D73" s="17">
        <v>25</v>
      </c>
      <c r="E73" s="8">
        <v>19</v>
      </c>
      <c r="F73" s="21">
        <v>214</v>
      </c>
      <c r="G73" s="72">
        <f>+F73/E73</f>
        <v>11.263157894736842</v>
      </c>
      <c r="H73" s="8">
        <v>21</v>
      </c>
      <c r="I73" s="8">
        <v>61</v>
      </c>
      <c r="J73" s="73">
        <f>+H73/I73</f>
        <v>0.34426229508196721</v>
      </c>
      <c r="K73" s="92"/>
      <c r="L73" s="8"/>
      <c r="M73" s="8"/>
      <c r="N73" s="92"/>
      <c r="O73" s="8">
        <v>7</v>
      </c>
      <c r="P73" s="8">
        <v>10</v>
      </c>
      <c r="Q73" s="73">
        <f>+O73/P73</f>
        <v>0.7</v>
      </c>
      <c r="R73" s="92"/>
      <c r="S73" s="8">
        <v>17</v>
      </c>
      <c r="T73" s="8">
        <v>14</v>
      </c>
      <c r="U73" s="8">
        <f>+S73+T73</f>
        <v>31</v>
      </c>
      <c r="V73" s="72">
        <f>+U73/E73</f>
        <v>1.631578947368421</v>
      </c>
      <c r="W73" s="92"/>
      <c r="X73" s="8">
        <v>16</v>
      </c>
      <c r="Y73" s="72">
        <f>+X73/E73</f>
        <v>0.84210526315789469</v>
      </c>
      <c r="Z73" s="8"/>
      <c r="AA73" s="8">
        <v>33</v>
      </c>
      <c r="AB73" s="74">
        <f>+AA73/E73</f>
        <v>1.736842105263158</v>
      </c>
      <c r="AC73" s="92"/>
      <c r="AD73" s="8">
        <v>6</v>
      </c>
      <c r="AE73" s="8">
        <v>18</v>
      </c>
      <c r="AF73" s="72">
        <f>+AE73/E73</f>
        <v>0.94736842105263153</v>
      </c>
      <c r="AG73" s="8">
        <v>2</v>
      </c>
      <c r="AH73" s="92"/>
      <c r="AI73" s="8">
        <f>+(H73*2)+L73+O73</f>
        <v>49</v>
      </c>
      <c r="AJ73" s="72">
        <f>+AI73/E73</f>
        <v>2.5789473684210527</v>
      </c>
      <c r="AK73" s="73">
        <f>+((X73*2)+U73+AD73+AI73-AE73)/F73</f>
        <v>0.46728971962616822</v>
      </c>
      <c r="AL73" s="92"/>
      <c r="AM73" s="8" t="s">
        <v>111</v>
      </c>
      <c r="AN73" s="8" t="s">
        <v>112</v>
      </c>
      <c r="AO73" s="1"/>
      <c r="AP73" s="1">
        <v>34</v>
      </c>
      <c r="AQ73" s="8" t="s">
        <v>43</v>
      </c>
      <c r="AR73" s="12">
        <v>29190</v>
      </c>
      <c r="AS73" s="7" t="s">
        <v>119</v>
      </c>
      <c r="AT73" s="8" t="s">
        <v>46</v>
      </c>
      <c r="AU73" s="8">
        <v>98</v>
      </c>
      <c r="AV73" s="8">
        <v>107</v>
      </c>
      <c r="AW73" s="14" t="s">
        <v>58</v>
      </c>
      <c r="AX73" s="7" t="s">
        <v>225</v>
      </c>
      <c r="AY73" s="8" t="s">
        <v>120</v>
      </c>
      <c r="AZ73" s="21">
        <v>618</v>
      </c>
      <c r="BA73" s="8"/>
      <c r="BB73" s="43" t="s">
        <v>237</v>
      </c>
      <c r="BC73" s="43" t="s">
        <v>239</v>
      </c>
      <c r="BD73" s="38"/>
      <c r="BE73" s="77" t="s">
        <v>130</v>
      </c>
      <c r="BF73" s="7">
        <v>1</v>
      </c>
      <c r="BG73" s="7">
        <v>0</v>
      </c>
      <c r="BH73" s="73">
        <f>+BF73/(BF73+BG73)</f>
        <v>1</v>
      </c>
      <c r="BI73" s="7">
        <v>94</v>
      </c>
      <c r="BJ73" s="88">
        <v>89</v>
      </c>
      <c r="BK73" s="1"/>
      <c r="BR73" s="53"/>
      <c r="BY73" s="38"/>
      <c r="BZ73" s="38"/>
      <c r="CA73" s="38"/>
    </row>
    <row r="74" spans="1:79" x14ac:dyDescent="0.3">
      <c r="A74" s="7" t="s">
        <v>105</v>
      </c>
      <c r="B74" s="8" t="s">
        <v>41</v>
      </c>
      <c r="C74" s="8" t="s">
        <v>116</v>
      </c>
      <c r="D74" s="17">
        <v>8</v>
      </c>
      <c r="E74" s="8">
        <v>33</v>
      </c>
      <c r="F74" s="21">
        <v>831</v>
      </c>
      <c r="G74" s="72">
        <f>+F74/E74</f>
        <v>25.181818181818183</v>
      </c>
      <c r="H74" s="8">
        <v>94</v>
      </c>
      <c r="I74" s="8">
        <v>234</v>
      </c>
      <c r="J74" s="73">
        <f>+H74/I74</f>
        <v>0.40170940170940173</v>
      </c>
      <c r="K74" s="92"/>
      <c r="L74" s="8"/>
      <c r="M74" s="8"/>
      <c r="N74" s="92"/>
      <c r="O74" s="8">
        <v>29</v>
      </c>
      <c r="P74" s="8">
        <v>62</v>
      </c>
      <c r="Q74" s="73">
        <f>+O74/P74</f>
        <v>0.46774193548387094</v>
      </c>
      <c r="R74" s="92"/>
      <c r="S74" s="8">
        <v>56</v>
      </c>
      <c r="T74" s="8">
        <v>174</v>
      </c>
      <c r="U74" s="8">
        <f>+S74+T74</f>
        <v>230</v>
      </c>
      <c r="V74" s="72">
        <f>+U74/E74</f>
        <v>6.9696969696969697</v>
      </c>
      <c r="W74" s="92"/>
      <c r="X74" s="8">
        <v>45</v>
      </c>
      <c r="Y74" s="72">
        <f>+X74/E74</f>
        <v>1.3636363636363635</v>
      </c>
      <c r="Z74" s="8"/>
      <c r="AA74" s="8">
        <v>112</v>
      </c>
      <c r="AB74" s="74">
        <f>+AA74/E74</f>
        <v>3.393939393939394</v>
      </c>
      <c r="AC74" s="92"/>
      <c r="AD74" s="8">
        <v>31</v>
      </c>
      <c r="AE74" s="8">
        <v>63</v>
      </c>
      <c r="AF74" s="72">
        <f>+AE74/E74</f>
        <v>1.9090909090909092</v>
      </c>
      <c r="AG74" s="8">
        <v>14</v>
      </c>
      <c r="AH74" s="92"/>
      <c r="AI74" s="8">
        <f>+(H74*2)+L74+O74</f>
        <v>217</v>
      </c>
      <c r="AJ74" s="72">
        <f>+AI74/E74</f>
        <v>6.5757575757575761</v>
      </c>
      <c r="AK74" s="73">
        <f>+((X74*2)+U74+AD74+AI74-AE74)/F74</f>
        <v>0.60770156438026479</v>
      </c>
      <c r="AL74" s="93"/>
      <c r="AM74" s="8" t="s">
        <v>117</v>
      </c>
      <c r="AN74" s="8" t="s">
        <v>118</v>
      </c>
      <c r="AO74" s="1"/>
      <c r="AP74" s="1">
        <v>37</v>
      </c>
      <c r="AQ74" s="8" t="s">
        <v>86</v>
      </c>
      <c r="AR74" s="12">
        <v>29192</v>
      </c>
      <c r="AS74" s="7" t="s">
        <v>232</v>
      </c>
      <c r="AT74" s="8" t="s">
        <v>124</v>
      </c>
      <c r="AU74" s="8">
        <v>91</v>
      </c>
      <c r="AV74" s="8">
        <v>97</v>
      </c>
      <c r="AW74" s="14" t="s">
        <v>46</v>
      </c>
      <c r="AX74" s="7" t="s">
        <v>168</v>
      </c>
      <c r="AY74" s="8" t="s">
        <v>107</v>
      </c>
      <c r="AZ74" s="21">
        <v>747</v>
      </c>
      <c r="BA74" s="8"/>
      <c r="BB74" s="43" t="s">
        <v>237</v>
      </c>
      <c r="BC74" s="43" t="s">
        <v>60</v>
      </c>
      <c r="BD74" s="38"/>
      <c r="BE74" s="77"/>
      <c r="BF74" s="7"/>
      <c r="BG74" s="7"/>
      <c r="BH74" s="8"/>
      <c r="BI74" s="7"/>
      <c r="BJ74" s="88"/>
      <c r="BK74" s="1"/>
      <c r="BR74" s="53"/>
      <c r="BY74" s="38"/>
      <c r="BZ74" s="38"/>
      <c r="CA74" s="38"/>
    </row>
    <row r="75" spans="1:79" x14ac:dyDescent="0.3">
      <c r="A75" s="71" t="s">
        <v>105</v>
      </c>
      <c r="B75" s="69" t="s">
        <v>41</v>
      </c>
      <c r="C75" s="104" t="s">
        <v>264</v>
      </c>
      <c r="D75" s="121">
        <v>10</v>
      </c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01"/>
      <c r="AM75" s="101"/>
      <c r="AN75" s="101"/>
      <c r="AO75" s="1"/>
      <c r="AP75" s="1">
        <v>43</v>
      </c>
      <c r="AQ75" s="8" t="s">
        <v>54</v>
      </c>
      <c r="AR75" s="12">
        <v>29195</v>
      </c>
      <c r="AS75" s="7" t="s">
        <v>64</v>
      </c>
      <c r="AT75" s="14" t="s">
        <v>46</v>
      </c>
      <c r="AU75" s="8">
        <v>97</v>
      </c>
      <c r="AV75" s="8">
        <v>95</v>
      </c>
      <c r="AW75" s="8" t="s">
        <v>125</v>
      </c>
      <c r="AX75" s="7" t="s">
        <v>222</v>
      </c>
      <c r="AY75" s="8" t="s">
        <v>126</v>
      </c>
      <c r="AZ75" s="21">
        <v>617</v>
      </c>
      <c r="BA75" s="8"/>
      <c r="BB75" s="43" t="s">
        <v>237</v>
      </c>
      <c r="BC75" s="43" t="s">
        <v>64</v>
      </c>
      <c r="BD75" s="38"/>
      <c r="BE75" s="75" t="s">
        <v>45</v>
      </c>
      <c r="BF75" s="7">
        <v>1</v>
      </c>
      <c r="BG75" s="7">
        <v>1</v>
      </c>
      <c r="BH75" s="73">
        <f t="shared" ref="BH75:BH85" si="15">+BF75/(BF75+BG75)</f>
        <v>0.5</v>
      </c>
      <c r="BI75" s="7">
        <f>128+90</f>
        <v>218</v>
      </c>
      <c r="BJ75" s="88">
        <f>130+84</f>
        <v>214</v>
      </c>
      <c r="BK75" s="52"/>
      <c r="BR75" s="55"/>
      <c r="BY75" s="38"/>
      <c r="BZ75" s="38"/>
      <c r="CA75" s="38"/>
    </row>
    <row r="76" spans="1:79" x14ac:dyDescent="0.3">
      <c r="A76" s="7" t="s">
        <v>105</v>
      </c>
      <c r="B76" s="8" t="s">
        <v>41</v>
      </c>
      <c r="C76" s="8" t="s">
        <v>121</v>
      </c>
      <c r="D76" s="17">
        <v>6</v>
      </c>
      <c r="E76" s="8">
        <v>34</v>
      </c>
      <c r="F76" s="21">
        <v>824</v>
      </c>
      <c r="G76" s="72">
        <f t="shared" ref="G76:G84" si="16">+F76/E76</f>
        <v>24.235294117647058</v>
      </c>
      <c r="H76" s="8">
        <v>134</v>
      </c>
      <c r="I76" s="8">
        <v>287</v>
      </c>
      <c r="J76" s="73">
        <f t="shared" ref="J76:J84" si="17">+H76/I76</f>
        <v>0.46689895470383275</v>
      </c>
      <c r="K76" s="92"/>
      <c r="L76" s="8"/>
      <c r="M76" s="8"/>
      <c r="N76" s="92"/>
      <c r="O76" s="8">
        <v>82</v>
      </c>
      <c r="P76" s="8">
        <v>131</v>
      </c>
      <c r="Q76" s="73">
        <f t="shared" ref="Q76:Q84" si="18">+O76/P76</f>
        <v>0.62595419847328249</v>
      </c>
      <c r="R76" s="92"/>
      <c r="S76" s="8">
        <v>65</v>
      </c>
      <c r="T76" s="8">
        <v>115</v>
      </c>
      <c r="U76" s="8">
        <f t="shared" ref="U76:U84" si="19">+S76+T76</f>
        <v>180</v>
      </c>
      <c r="V76" s="72">
        <f t="shared" ref="V76:V84" si="20">+U76/E76</f>
        <v>5.2941176470588234</v>
      </c>
      <c r="W76" s="92"/>
      <c r="X76" s="8">
        <v>46</v>
      </c>
      <c r="Y76" s="72">
        <f t="shared" ref="Y76:Y84" si="21">+X76/E76</f>
        <v>1.3529411764705883</v>
      </c>
      <c r="Z76" s="8"/>
      <c r="AA76" s="8">
        <v>119</v>
      </c>
      <c r="AB76" s="74">
        <f t="shared" ref="AB76:AB84" si="22">+AA76/E76</f>
        <v>3.5</v>
      </c>
      <c r="AC76" s="92"/>
      <c r="AD76" s="8">
        <v>44</v>
      </c>
      <c r="AE76" s="8">
        <v>67</v>
      </c>
      <c r="AF76" s="72">
        <f t="shared" ref="AF76:AF84" si="23">+AE76/E76</f>
        <v>1.9705882352941178</v>
      </c>
      <c r="AG76" s="8">
        <v>3</v>
      </c>
      <c r="AH76" s="92"/>
      <c r="AI76" s="8">
        <f t="shared" ref="AI76:AI84" si="24">+(H76*2)+L76+O76</f>
        <v>350</v>
      </c>
      <c r="AJ76" s="72">
        <f t="shared" ref="AJ76:AJ84" si="25">+AI76/E76</f>
        <v>10.294117647058824</v>
      </c>
      <c r="AK76" s="73">
        <f t="shared" ref="AK76:AK84" si="26">+((X76*2)+U76+AD76+AI76-AE76)/F76</f>
        <v>0.72694174757281549</v>
      </c>
      <c r="AL76" s="92"/>
      <c r="AM76" s="8" t="s">
        <v>122</v>
      </c>
      <c r="AN76" s="8" t="s">
        <v>123</v>
      </c>
      <c r="AO76" s="1"/>
      <c r="AP76" s="1">
        <v>46</v>
      </c>
      <c r="AQ76" s="8" t="s">
        <v>43</v>
      </c>
      <c r="AR76" s="12">
        <v>29197</v>
      </c>
      <c r="AS76" s="7" t="s">
        <v>67</v>
      </c>
      <c r="AT76" s="8" t="s">
        <v>46</v>
      </c>
      <c r="AU76" s="8">
        <v>92</v>
      </c>
      <c r="AV76" s="8">
        <v>104</v>
      </c>
      <c r="AW76" s="14" t="s">
        <v>130</v>
      </c>
      <c r="AX76" s="7" t="s">
        <v>231</v>
      </c>
      <c r="AY76" s="8" t="s">
        <v>131</v>
      </c>
      <c r="AZ76" s="21">
        <v>1300</v>
      </c>
      <c r="BA76" s="8"/>
      <c r="BB76" s="43" t="s">
        <v>237</v>
      </c>
      <c r="BC76" s="43" t="s">
        <v>67</v>
      </c>
      <c r="BD76" s="38"/>
      <c r="BE76" s="77" t="s">
        <v>65</v>
      </c>
      <c r="BF76" s="7">
        <v>0</v>
      </c>
      <c r="BG76" s="7">
        <v>2</v>
      </c>
      <c r="BH76" s="73">
        <f t="shared" si="15"/>
        <v>0</v>
      </c>
      <c r="BI76" s="7">
        <f>88+73</f>
        <v>161</v>
      </c>
      <c r="BJ76" s="88">
        <f>89+106</f>
        <v>195</v>
      </c>
      <c r="BK76" s="1"/>
      <c r="BR76" s="53"/>
      <c r="BY76" s="38"/>
      <c r="BZ76" s="38"/>
      <c r="CA76" s="38"/>
    </row>
    <row r="77" spans="1:79" x14ac:dyDescent="0.3">
      <c r="A77" s="7" t="s">
        <v>105</v>
      </c>
      <c r="B77" s="8" t="s">
        <v>41</v>
      </c>
      <c r="C77" s="8" t="s">
        <v>192</v>
      </c>
      <c r="D77" s="17">
        <v>44</v>
      </c>
      <c r="E77" s="8">
        <v>12</v>
      </c>
      <c r="F77" s="21">
        <v>172</v>
      </c>
      <c r="G77" s="72">
        <f t="shared" si="16"/>
        <v>14.333333333333334</v>
      </c>
      <c r="H77" s="8">
        <v>22</v>
      </c>
      <c r="I77" s="8">
        <v>54</v>
      </c>
      <c r="J77" s="73">
        <f t="shared" si="17"/>
        <v>0.40740740740740738</v>
      </c>
      <c r="K77" s="92"/>
      <c r="L77" s="8">
        <v>0</v>
      </c>
      <c r="M77" s="8">
        <v>3</v>
      </c>
      <c r="N77" s="92"/>
      <c r="O77" s="8">
        <v>4</v>
      </c>
      <c r="P77" s="8">
        <v>4</v>
      </c>
      <c r="Q77" s="73">
        <f t="shared" si="18"/>
        <v>1</v>
      </c>
      <c r="R77" s="92"/>
      <c r="S77" s="8">
        <v>7</v>
      </c>
      <c r="T77" s="8">
        <v>15</v>
      </c>
      <c r="U77" s="8">
        <f t="shared" si="19"/>
        <v>22</v>
      </c>
      <c r="V77" s="72">
        <f t="shared" si="20"/>
        <v>1.8333333333333333</v>
      </c>
      <c r="W77" s="92"/>
      <c r="X77" s="8">
        <v>17</v>
      </c>
      <c r="Y77" s="72">
        <f t="shared" si="21"/>
        <v>1.4166666666666667</v>
      </c>
      <c r="Z77" s="8"/>
      <c r="AA77" s="8">
        <v>23</v>
      </c>
      <c r="AB77" s="74">
        <f t="shared" si="22"/>
        <v>1.9166666666666667</v>
      </c>
      <c r="AC77" s="92"/>
      <c r="AD77" s="8">
        <v>18</v>
      </c>
      <c r="AE77" s="8">
        <v>18</v>
      </c>
      <c r="AF77" s="72">
        <f t="shared" si="23"/>
        <v>1.5</v>
      </c>
      <c r="AG77" s="8">
        <v>0</v>
      </c>
      <c r="AH77" s="92"/>
      <c r="AI77" s="8">
        <f t="shared" si="24"/>
        <v>48</v>
      </c>
      <c r="AJ77" s="72">
        <f t="shared" si="25"/>
        <v>4</v>
      </c>
      <c r="AK77" s="73">
        <f t="shared" si="26"/>
        <v>0.60465116279069764</v>
      </c>
      <c r="AL77" s="92"/>
      <c r="AM77" s="8" t="s">
        <v>213</v>
      </c>
      <c r="AN77" s="8" t="s">
        <v>184</v>
      </c>
      <c r="AO77" s="1"/>
      <c r="AP77" s="1">
        <v>52</v>
      </c>
      <c r="AQ77" s="8" t="s">
        <v>86</v>
      </c>
      <c r="AR77" s="12">
        <v>29199</v>
      </c>
      <c r="AS77" s="7" t="s">
        <v>235</v>
      </c>
      <c r="AT77" s="14" t="s">
        <v>55</v>
      </c>
      <c r="AU77" s="8">
        <v>92</v>
      </c>
      <c r="AV77" s="8">
        <v>80</v>
      </c>
      <c r="AW77" s="8" t="s">
        <v>46</v>
      </c>
      <c r="AX77" s="7" t="s">
        <v>71</v>
      </c>
      <c r="AY77" s="8" t="s">
        <v>107</v>
      </c>
      <c r="AZ77" s="21">
        <v>780</v>
      </c>
      <c r="BA77" s="8"/>
      <c r="BB77" s="43" t="s">
        <v>237</v>
      </c>
      <c r="BC77" s="43" t="s">
        <v>71</v>
      </c>
      <c r="BD77" s="38"/>
      <c r="BE77" s="77" t="s">
        <v>46</v>
      </c>
      <c r="BF77" s="7"/>
      <c r="BG77" s="7"/>
      <c r="BH77" s="73"/>
      <c r="BI77" s="7"/>
      <c r="BJ77" s="88"/>
      <c r="BK77" s="1"/>
      <c r="BR77" s="53"/>
      <c r="BY77" s="38"/>
      <c r="BZ77" s="38"/>
      <c r="CA77" s="38"/>
    </row>
    <row r="78" spans="1:79" x14ac:dyDescent="0.3">
      <c r="A78" s="7" t="s">
        <v>105</v>
      </c>
      <c r="B78" s="8" t="s">
        <v>41</v>
      </c>
      <c r="C78" s="104" t="s">
        <v>143</v>
      </c>
      <c r="D78" s="17">
        <v>24</v>
      </c>
      <c r="E78" s="104">
        <v>9</v>
      </c>
      <c r="F78" s="109">
        <v>260</v>
      </c>
      <c r="G78" s="110">
        <f t="shared" si="16"/>
        <v>28.888888888888889</v>
      </c>
      <c r="H78" s="104">
        <v>73</v>
      </c>
      <c r="I78" s="104">
        <v>169</v>
      </c>
      <c r="J78" s="111">
        <f t="shared" si="17"/>
        <v>0.43195266272189348</v>
      </c>
      <c r="K78" s="104"/>
      <c r="L78" s="104"/>
      <c r="M78" s="104"/>
      <c r="N78" s="104"/>
      <c r="O78" s="104">
        <v>21</v>
      </c>
      <c r="P78" s="104">
        <v>26</v>
      </c>
      <c r="Q78" s="111">
        <f t="shared" si="18"/>
        <v>0.80769230769230771</v>
      </c>
      <c r="R78" s="104"/>
      <c r="S78" s="104">
        <v>24</v>
      </c>
      <c r="T78" s="104">
        <v>40</v>
      </c>
      <c r="U78" s="104">
        <f t="shared" si="19"/>
        <v>64</v>
      </c>
      <c r="V78" s="110">
        <f t="shared" si="20"/>
        <v>7.1111111111111107</v>
      </c>
      <c r="W78" s="104"/>
      <c r="X78" s="104">
        <v>8</v>
      </c>
      <c r="Y78" s="110">
        <f t="shared" si="21"/>
        <v>0.88888888888888884</v>
      </c>
      <c r="Z78" s="104"/>
      <c r="AA78" s="104">
        <v>46</v>
      </c>
      <c r="AB78" s="112">
        <f t="shared" si="22"/>
        <v>5.1111111111111107</v>
      </c>
      <c r="AC78" s="104"/>
      <c r="AD78" s="104">
        <v>18</v>
      </c>
      <c r="AE78" s="104">
        <v>16</v>
      </c>
      <c r="AF78" s="110">
        <f t="shared" si="23"/>
        <v>1.7777777777777777</v>
      </c>
      <c r="AG78" s="104">
        <v>8</v>
      </c>
      <c r="AH78" s="104"/>
      <c r="AI78" s="104">
        <f t="shared" si="24"/>
        <v>167</v>
      </c>
      <c r="AJ78" s="110">
        <f t="shared" si="25"/>
        <v>18.555555555555557</v>
      </c>
      <c r="AK78" s="111">
        <f t="shared" si="26"/>
        <v>0.95769230769230773</v>
      </c>
      <c r="AL78" s="92"/>
      <c r="AM78" s="8" t="s">
        <v>214</v>
      </c>
      <c r="AN78" s="8" t="s">
        <v>215</v>
      </c>
      <c r="AO78" s="1"/>
      <c r="AP78" s="1">
        <v>55</v>
      </c>
      <c r="AQ78" s="8" t="s">
        <v>57</v>
      </c>
      <c r="AR78" s="12">
        <v>29201</v>
      </c>
      <c r="AS78" s="7" t="s">
        <v>72</v>
      </c>
      <c r="AT78" s="8" t="s">
        <v>46</v>
      </c>
      <c r="AU78" s="8">
        <v>86</v>
      </c>
      <c r="AV78" s="8">
        <v>101</v>
      </c>
      <c r="AW78" s="14" t="s">
        <v>55</v>
      </c>
      <c r="AX78" s="7" t="s">
        <v>236</v>
      </c>
      <c r="AY78" s="8" t="s">
        <v>136</v>
      </c>
      <c r="AZ78" s="21">
        <v>500</v>
      </c>
      <c r="BA78" s="8"/>
      <c r="BB78" s="43" t="s">
        <v>237</v>
      </c>
      <c r="BC78" s="43" t="s">
        <v>72</v>
      </c>
      <c r="BD78" s="38"/>
      <c r="BE78" s="77" t="s">
        <v>55</v>
      </c>
      <c r="BF78" s="7">
        <v>1</v>
      </c>
      <c r="BG78" s="7">
        <v>1</v>
      </c>
      <c r="BH78" s="73">
        <f t="shared" si="15"/>
        <v>0.5</v>
      </c>
      <c r="BI78" s="7">
        <f>80+102</f>
        <v>182</v>
      </c>
      <c r="BJ78" s="88">
        <f>92+101</f>
        <v>193</v>
      </c>
      <c r="BK78" s="1"/>
      <c r="BR78" s="53"/>
      <c r="BY78" s="38"/>
      <c r="BZ78" s="38"/>
      <c r="CA78" s="38"/>
    </row>
    <row r="79" spans="1:79" x14ac:dyDescent="0.3">
      <c r="A79" s="7" t="s">
        <v>105</v>
      </c>
      <c r="B79" s="8" t="s">
        <v>41</v>
      </c>
      <c r="C79" s="8" t="s">
        <v>127</v>
      </c>
      <c r="D79" s="17">
        <v>22</v>
      </c>
      <c r="E79" s="8">
        <v>34</v>
      </c>
      <c r="F79" s="21">
        <v>738</v>
      </c>
      <c r="G79" s="72">
        <f t="shared" si="16"/>
        <v>21.705882352941178</v>
      </c>
      <c r="H79" s="8">
        <v>99</v>
      </c>
      <c r="I79" s="8">
        <v>239</v>
      </c>
      <c r="J79" s="73">
        <f t="shared" si="17"/>
        <v>0.41422594142259417</v>
      </c>
      <c r="K79" s="92"/>
      <c r="L79" s="8"/>
      <c r="M79" s="8"/>
      <c r="N79" s="92"/>
      <c r="O79" s="8">
        <v>71</v>
      </c>
      <c r="P79" s="8">
        <v>109</v>
      </c>
      <c r="Q79" s="73">
        <f t="shared" si="18"/>
        <v>0.65137614678899081</v>
      </c>
      <c r="R79" s="92"/>
      <c r="S79" s="8">
        <v>48</v>
      </c>
      <c r="T79" s="8">
        <v>74</v>
      </c>
      <c r="U79" s="8">
        <f t="shared" si="19"/>
        <v>122</v>
      </c>
      <c r="V79" s="72">
        <f t="shared" si="20"/>
        <v>3.5882352941176472</v>
      </c>
      <c r="W79" s="92"/>
      <c r="X79" s="8">
        <v>64</v>
      </c>
      <c r="Y79" s="72">
        <f t="shared" si="21"/>
        <v>1.8823529411764706</v>
      </c>
      <c r="Z79" s="8"/>
      <c r="AA79" s="8">
        <v>81</v>
      </c>
      <c r="AB79" s="74">
        <f t="shared" si="22"/>
        <v>2.3823529411764706</v>
      </c>
      <c r="AC79" s="92"/>
      <c r="AD79" s="8">
        <v>33</v>
      </c>
      <c r="AE79" s="8">
        <v>96</v>
      </c>
      <c r="AF79" s="72">
        <f t="shared" si="23"/>
        <v>2.8235294117647061</v>
      </c>
      <c r="AG79" s="8">
        <v>2</v>
      </c>
      <c r="AH79" s="92"/>
      <c r="AI79" s="8">
        <f t="shared" si="24"/>
        <v>269</v>
      </c>
      <c r="AJ79" s="72">
        <f t="shared" si="25"/>
        <v>7.9117647058823533</v>
      </c>
      <c r="AK79" s="73">
        <f t="shared" si="26"/>
        <v>0.61788617886178865</v>
      </c>
      <c r="AL79" s="92"/>
      <c r="AM79" s="8" t="s">
        <v>128</v>
      </c>
      <c r="AN79" s="8" t="s">
        <v>129</v>
      </c>
      <c r="AO79" s="1"/>
      <c r="AP79" s="1">
        <v>57</v>
      </c>
      <c r="AQ79" s="8" t="s">
        <v>54</v>
      </c>
      <c r="AR79" s="12">
        <v>29202</v>
      </c>
      <c r="AS79" s="7" t="s">
        <v>75</v>
      </c>
      <c r="AT79" s="8" t="s">
        <v>46</v>
      </c>
      <c r="AU79" s="8">
        <v>67</v>
      </c>
      <c r="AV79" s="8">
        <v>115</v>
      </c>
      <c r="AW79" s="14" t="s">
        <v>80</v>
      </c>
      <c r="AX79" s="7" t="s">
        <v>218</v>
      </c>
      <c r="AY79" s="8" t="s">
        <v>138</v>
      </c>
      <c r="AZ79" s="21">
        <v>389</v>
      </c>
      <c r="BA79" s="8"/>
      <c r="BB79" s="43" t="s">
        <v>237</v>
      </c>
      <c r="BC79" s="43" t="s">
        <v>75</v>
      </c>
      <c r="BD79" s="38"/>
      <c r="BE79" s="77" t="s">
        <v>147</v>
      </c>
      <c r="BF79" s="7">
        <v>1</v>
      </c>
      <c r="BG79" s="7">
        <v>1</v>
      </c>
      <c r="BH79" s="73">
        <f t="shared" si="15"/>
        <v>0.5</v>
      </c>
      <c r="BI79" s="7">
        <f>87+102</f>
        <v>189</v>
      </c>
      <c r="BJ79" s="88">
        <f>99+88</f>
        <v>187</v>
      </c>
      <c r="BK79" s="1"/>
      <c r="BR79" s="53"/>
      <c r="BY79" s="38"/>
      <c r="BZ79" s="38"/>
      <c r="CA79" s="38"/>
    </row>
    <row r="80" spans="1:79" x14ac:dyDescent="0.3">
      <c r="A80" s="7" t="s">
        <v>105</v>
      </c>
      <c r="B80" s="8" t="s">
        <v>41</v>
      </c>
      <c r="C80" s="8" t="s">
        <v>132</v>
      </c>
      <c r="D80" s="17">
        <v>28</v>
      </c>
      <c r="E80" s="8">
        <v>33</v>
      </c>
      <c r="F80" s="21">
        <v>1016</v>
      </c>
      <c r="G80" s="72">
        <f t="shared" si="16"/>
        <v>30.787878787878789</v>
      </c>
      <c r="H80" s="8">
        <v>263</v>
      </c>
      <c r="I80" s="8">
        <v>543</v>
      </c>
      <c r="J80" s="73">
        <f t="shared" si="17"/>
        <v>0.48434622467771637</v>
      </c>
      <c r="K80" s="92"/>
      <c r="L80" s="8"/>
      <c r="M80" s="8"/>
      <c r="N80" s="92"/>
      <c r="O80" s="8">
        <v>134</v>
      </c>
      <c r="P80" s="8">
        <v>171</v>
      </c>
      <c r="Q80" s="73">
        <f t="shared" si="18"/>
        <v>0.783625730994152</v>
      </c>
      <c r="R80" s="92"/>
      <c r="S80" s="8">
        <v>81</v>
      </c>
      <c r="T80" s="8">
        <v>199</v>
      </c>
      <c r="U80" s="8">
        <f t="shared" si="19"/>
        <v>280</v>
      </c>
      <c r="V80" s="72">
        <f t="shared" si="20"/>
        <v>8.4848484848484844</v>
      </c>
      <c r="W80" s="92"/>
      <c r="X80" s="8">
        <v>73</v>
      </c>
      <c r="Y80" s="72">
        <f t="shared" si="21"/>
        <v>2.2121212121212119</v>
      </c>
      <c r="Z80" s="8"/>
      <c r="AA80" s="8">
        <v>113</v>
      </c>
      <c r="AB80" s="74">
        <f t="shared" si="22"/>
        <v>3.4242424242424243</v>
      </c>
      <c r="AC80" s="92"/>
      <c r="AD80" s="8">
        <v>27</v>
      </c>
      <c r="AE80" s="8">
        <v>89</v>
      </c>
      <c r="AF80" s="72">
        <f t="shared" si="23"/>
        <v>2.6969696969696968</v>
      </c>
      <c r="AG80" s="8">
        <v>7</v>
      </c>
      <c r="AH80" s="92"/>
      <c r="AI80" s="8">
        <f t="shared" si="24"/>
        <v>660</v>
      </c>
      <c r="AJ80" s="72">
        <f t="shared" si="25"/>
        <v>20</v>
      </c>
      <c r="AK80" s="73">
        <f t="shared" si="26"/>
        <v>1.0078740157480315</v>
      </c>
      <c r="AL80" s="92"/>
      <c r="AM80" s="8" t="s">
        <v>133</v>
      </c>
      <c r="AN80" s="8" t="s">
        <v>118</v>
      </c>
      <c r="AO80" s="1"/>
      <c r="AP80" s="1">
        <v>65</v>
      </c>
      <c r="AQ80" s="8" t="s">
        <v>43</v>
      </c>
      <c r="AR80" s="12">
        <v>29204</v>
      </c>
      <c r="AS80" s="7" t="s">
        <v>78</v>
      </c>
      <c r="AT80" s="8" t="s">
        <v>46</v>
      </c>
      <c r="AU80" s="8">
        <v>96</v>
      </c>
      <c r="AV80" s="8">
        <v>98</v>
      </c>
      <c r="AW80" s="14" t="s">
        <v>70</v>
      </c>
      <c r="AX80" s="7" t="s">
        <v>201</v>
      </c>
      <c r="AY80" s="8" t="s">
        <v>139</v>
      </c>
      <c r="AZ80" s="21">
        <v>675</v>
      </c>
      <c r="BA80" s="8"/>
      <c r="BB80" s="43" t="s">
        <v>237</v>
      </c>
      <c r="BC80" s="43" t="s">
        <v>78</v>
      </c>
      <c r="BD80" s="38"/>
      <c r="BE80" s="77"/>
      <c r="BF80" s="8"/>
      <c r="BG80" s="8"/>
      <c r="BH80" s="8"/>
      <c r="BI80" s="7"/>
      <c r="BJ80" s="88"/>
      <c r="BK80" s="1"/>
      <c r="BR80" s="1"/>
      <c r="BY80" s="38"/>
      <c r="BZ80" s="38"/>
      <c r="CA80" s="38"/>
    </row>
    <row r="81" spans="1:79" x14ac:dyDescent="0.3">
      <c r="A81" s="7" t="s">
        <v>105</v>
      </c>
      <c r="B81" s="8" t="s">
        <v>41</v>
      </c>
      <c r="C81" s="8" t="s">
        <v>134</v>
      </c>
      <c r="D81" s="17">
        <v>32</v>
      </c>
      <c r="E81" s="8">
        <v>33</v>
      </c>
      <c r="F81" s="21">
        <v>414</v>
      </c>
      <c r="G81" s="72">
        <f t="shared" si="16"/>
        <v>12.545454545454545</v>
      </c>
      <c r="H81" s="8">
        <v>33</v>
      </c>
      <c r="I81" s="8">
        <v>84</v>
      </c>
      <c r="J81" s="73">
        <f t="shared" si="17"/>
        <v>0.39285714285714285</v>
      </c>
      <c r="K81" s="92"/>
      <c r="L81" s="8"/>
      <c r="M81" s="8"/>
      <c r="N81" s="92"/>
      <c r="O81" s="8">
        <v>17</v>
      </c>
      <c r="P81" s="8">
        <v>36</v>
      </c>
      <c r="Q81" s="73">
        <f t="shared" si="18"/>
        <v>0.47222222222222221</v>
      </c>
      <c r="R81" s="92"/>
      <c r="S81" s="8">
        <v>7</v>
      </c>
      <c r="T81" s="8">
        <v>35</v>
      </c>
      <c r="U81" s="8">
        <f t="shared" si="19"/>
        <v>42</v>
      </c>
      <c r="V81" s="72">
        <f t="shared" si="20"/>
        <v>1.2727272727272727</v>
      </c>
      <c r="W81" s="92"/>
      <c r="X81" s="8">
        <v>41</v>
      </c>
      <c r="Y81" s="72">
        <f t="shared" si="21"/>
        <v>1.2424242424242424</v>
      </c>
      <c r="Z81" s="8"/>
      <c r="AA81" s="8">
        <v>42</v>
      </c>
      <c r="AB81" s="74">
        <f t="shared" si="22"/>
        <v>1.2727272727272727</v>
      </c>
      <c r="AC81" s="92"/>
      <c r="AD81" s="8">
        <v>17</v>
      </c>
      <c r="AE81" s="8">
        <v>48</v>
      </c>
      <c r="AF81" s="72">
        <f t="shared" si="23"/>
        <v>1.4545454545454546</v>
      </c>
      <c r="AG81" s="8">
        <v>2</v>
      </c>
      <c r="AH81" s="92"/>
      <c r="AI81" s="8">
        <f t="shared" si="24"/>
        <v>83</v>
      </c>
      <c r="AJ81" s="72">
        <f t="shared" si="25"/>
        <v>2.5151515151515151</v>
      </c>
      <c r="AK81" s="73">
        <f t="shared" si="26"/>
        <v>0.4251207729468599</v>
      </c>
      <c r="AL81" s="92"/>
      <c r="AM81" s="8" t="s">
        <v>135</v>
      </c>
      <c r="AN81" s="8" t="s">
        <v>109</v>
      </c>
      <c r="AO81" s="1"/>
      <c r="AP81" s="1">
        <v>69</v>
      </c>
      <c r="AQ81" s="8" t="s">
        <v>49</v>
      </c>
      <c r="AR81" s="12">
        <v>29205</v>
      </c>
      <c r="AS81" s="7" t="s">
        <v>219</v>
      </c>
      <c r="AT81" s="14" t="s">
        <v>80</v>
      </c>
      <c r="AU81" s="8">
        <v>102</v>
      </c>
      <c r="AV81" s="8">
        <v>89</v>
      </c>
      <c r="AW81" s="8" t="s">
        <v>46</v>
      </c>
      <c r="AX81" s="7" t="s">
        <v>79</v>
      </c>
      <c r="AY81" s="8" t="s">
        <v>107</v>
      </c>
      <c r="AZ81" s="21">
        <v>1181</v>
      </c>
      <c r="BA81" s="8"/>
      <c r="BB81" s="43" t="s">
        <v>237</v>
      </c>
      <c r="BC81" s="43" t="s">
        <v>79</v>
      </c>
      <c r="BD81" s="38"/>
      <c r="BE81" s="77" t="s">
        <v>124</v>
      </c>
      <c r="BF81" s="7">
        <v>1</v>
      </c>
      <c r="BG81" s="7">
        <v>0</v>
      </c>
      <c r="BH81" s="73">
        <f t="shared" si="15"/>
        <v>1</v>
      </c>
      <c r="BI81" s="7">
        <v>97</v>
      </c>
      <c r="BJ81" s="88">
        <v>91</v>
      </c>
      <c r="BK81" s="1"/>
      <c r="BR81" s="1"/>
      <c r="BY81" s="38"/>
      <c r="BZ81" s="38"/>
      <c r="CA81" s="38"/>
    </row>
    <row r="82" spans="1:79" x14ac:dyDescent="0.3">
      <c r="A82" s="7" t="s">
        <v>105</v>
      </c>
      <c r="B82" s="8" t="s">
        <v>41</v>
      </c>
      <c r="C82" s="8" t="s">
        <v>53</v>
      </c>
      <c r="D82" s="17">
        <v>1</v>
      </c>
      <c r="E82" s="8">
        <v>31</v>
      </c>
      <c r="F82" s="21">
        <v>743</v>
      </c>
      <c r="G82" s="72">
        <f t="shared" si="16"/>
        <v>23.967741935483872</v>
      </c>
      <c r="H82" s="8">
        <v>81</v>
      </c>
      <c r="I82" s="8">
        <v>223</v>
      </c>
      <c r="J82" s="73">
        <f t="shared" si="17"/>
        <v>0.3632286995515695</v>
      </c>
      <c r="K82" s="92"/>
      <c r="L82" s="8"/>
      <c r="M82" s="8"/>
      <c r="N82" s="92"/>
      <c r="O82" s="8">
        <v>79</v>
      </c>
      <c r="P82" s="8">
        <v>102</v>
      </c>
      <c r="Q82" s="73">
        <f t="shared" si="18"/>
        <v>0.77450980392156865</v>
      </c>
      <c r="R82" s="92"/>
      <c r="S82" s="8">
        <v>48</v>
      </c>
      <c r="T82" s="8">
        <v>88</v>
      </c>
      <c r="U82" s="8">
        <f t="shared" si="19"/>
        <v>136</v>
      </c>
      <c r="V82" s="72">
        <f t="shared" si="20"/>
        <v>4.387096774193548</v>
      </c>
      <c r="W82" s="92"/>
      <c r="X82" s="8">
        <v>95</v>
      </c>
      <c r="Y82" s="72">
        <f t="shared" si="21"/>
        <v>3.064516129032258</v>
      </c>
      <c r="Z82" s="8"/>
      <c r="AA82" s="8">
        <v>66</v>
      </c>
      <c r="AB82" s="74">
        <f t="shared" si="22"/>
        <v>2.129032258064516</v>
      </c>
      <c r="AC82" s="92"/>
      <c r="AD82" s="8">
        <v>34</v>
      </c>
      <c r="AE82" s="8">
        <v>65</v>
      </c>
      <c r="AF82" s="72">
        <f t="shared" si="23"/>
        <v>2.096774193548387</v>
      </c>
      <c r="AG82" s="8">
        <v>5</v>
      </c>
      <c r="AH82" s="92"/>
      <c r="AI82" s="8">
        <f t="shared" si="24"/>
        <v>241</v>
      </c>
      <c r="AJ82" s="72">
        <f t="shared" si="25"/>
        <v>7.774193548387097</v>
      </c>
      <c r="AK82" s="73">
        <f t="shared" si="26"/>
        <v>0.72139973082099595</v>
      </c>
      <c r="AL82" s="92"/>
      <c r="AM82" s="8" t="s">
        <v>137</v>
      </c>
      <c r="AN82" s="8" t="s">
        <v>129</v>
      </c>
      <c r="AO82" s="1"/>
      <c r="AP82" s="1">
        <v>76</v>
      </c>
      <c r="AQ82" s="8" t="s">
        <v>93</v>
      </c>
      <c r="AR82" s="12">
        <v>29207</v>
      </c>
      <c r="AS82" s="7" t="s">
        <v>226</v>
      </c>
      <c r="AT82" s="8" t="s">
        <v>130</v>
      </c>
      <c r="AU82" s="8">
        <v>89</v>
      </c>
      <c r="AV82" s="8">
        <v>94</v>
      </c>
      <c r="AW82" s="14" t="s">
        <v>46</v>
      </c>
      <c r="AX82" s="7" t="s">
        <v>169</v>
      </c>
      <c r="AY82" s="8" t="s">
        <v>107</v>
      </c>
      <c r="AZ82" s="21">
        <v>571</v>
      </c>
      <c r="BA82" s="8"/>
      <c r="BB82" s="43" t="s">
        <v>237</v>
      </c>
      <c r="BC82" s="43" t="s">
        <v>169</v>
      </c>
      <c r="BD82" s="38"/>
      <c r="BE82" s="77" t="s">
        <v>125</v>
      </c>
      <c r="BF82" s="7">
        <v>1</v>
      </c>
      <c r="BG82" s="7">
        <v>0</v>
      </c>
      <c r="BH82" s="73">
        <f t="shared" si="15"/>
        <v>1</v>
      </c>
      <c r="BI82" s="7">
        <v>100</v>
      </c>
      <c r="BJ82" s="88">
        <v>98</v>
      </c>
      <c r="BK82" s="1"/>
      <c r="BR82" s="53"/>
      <c r="BY82" s="38"/>
      <c r="BZ82" s="38"/>
      <c r="CA82" s="38"/>
    </row>
    <row r="83" spans="1:79" x14ac:dyDescent="0.3">
      <c r="A83" s="7" t="s">
        <v>105</v>
      </c>
      <c r="B83" s="8" t="s">
        <v>41</v>
      </c>
      <c r="C83" s="8" t="s">
        <v>193</v>
      </c>
      <c r="D83" s="17">
        <v>24</v>
      </c>
      <c r="E83" s="8">
        <v>6</v>
      </c>
      <c r="F83" s="21">
        <v>49</v>
      </c>
      <c r="G83" s="72">
        <f t="shared" si="16"/>
        <v>8.1666666666666661</v>
      </c>
      <c r="H83" s="8">
        <v>6</v>
      </c>
      <c r="I83" s="8">
        <v>16</v>
      </c>
      <c r="J83" s="73">
        <f t="shared" si="17"/>
        <v>0.375</v>
      </c>
      <c r="K83" s="92"/>
      <c r="L83" s="8"/>
      <c r="M83" s="8"/>
      <c r="N83" s="92"/>
      <c r="O83" s="8">
        <v>14</v>
      </c>
      <c r="P83" s="8">
        <v>22</v>
      </c>
      <c r="Q83" s="73">
        <f t="shared" si="18"/>
        <v>0.63636363636363635</v>
      </c>
      <c r="R83" s="92"/>
      <c r="S83" s="8">
        <v>4</v>
      </c>
      <c r="T83" s="8">
        <v>11</v>
      </c>
      <c r="U83" s="8">
        <f t="shared" si="19"/>
        <v>15</v>
      </c>
      <c r="V83" s="72">
        <f t="shared" si="20"/>
        <v>2.5</v>
      </c>
      <c r="W83" s="92"/>
      <c r="X83" s="8">
        <v>1</v>
      </c>
      <c r="Y83" s="72">
        <f t="shared" si="21"/>
        <v>0.16666666666666666</v>
      </c>
      <c r="Z83" s="8"/>
      <c r="AA83" s="8">
        <v>10</v>
      </c>
      <c r="AB83" s="74">
        <f t="shared" si="22"/>
        <v>1.6666666666666667</v>
      </c>
      <c r="AC83" s="92"/>
      <c r="AD83" s="8">
        <v>2</v>
      </c>
      <c r="AE83" s="8">
        <v>5</v>
      </c>
      <c r="AF83" s="72">
        <f t="shared" si="23"/>
        <v>0.83333333333333337</v>
      </c>
      <c r="AG83" s="8">
        <v>0</v>
      </c>
      <c r="AH83" s="92"/>
      <c r="AI83" s="8">
        <f t="shared" si="24"/>
        <v>26</v>
      </c>
      <c r="AJ83" s="72">
        <f t="shared" si="25"/>
        <v>4.333333333333333</v>
      </c>
      <c r="AK83" s="73">
        <f t="shared" si="26"/>
        <v>0.81632653061224492</v>
      </c>
      <c r="AL83" s="92"/>
      <c r="AM83" s="8" t="s">
        <v>216</v>
      </c>
      <c r="AN83" s="8" t="s">
        <v>217</v>
      </c>
      <c r="AO83" s="1"/>
      <c r="AP83" s="1">
        <v>81</v>
      </c>
      <c r="AQ83" s="22" t="s">
        <v>54</v>
      </c>
      <c r="AR83" s="23">
        <v>29209</v>
      </c>
      <c r="AS83" s="24"/>
      <c r="AT83" s="22" t="s">
        <v>46</v>
      </c>
      <c r="AU83" s="22"/>
      <c r="AV83" s="22"/>
      <c r="AW83" s="22" t="s">
        <v>145</v>
      </c>
      <c r="AX83" s="24"/>
      <c r="AY83" s="8"/>
      <c r="AZ83" s="21"/>
      <c r="BA83" s="22" t="s">
        <v>146</v>
      </c>
      <c r="BB83" s="43"/>
      <c r="BC83" s="43"/>
      <c r="BD83" s="38"/>
      <c r="BE83" s="77" t="s">
        <v>58</v>
      </c>
      <c r="BF83" s="7">
        <v>0</v>
      </c>
      <c r="BG83" s="7">
        <v>2</v>
      </c>
      <c r="BH83" s="73">
        <f t="shared" si="15"/>
        <v>0</v>
      </c>
      <c r="BI83" s="7">
        <f>62+87</f>
        <v>149</v>
      </c>
      <c r="BJ83" s="88">
        <f>74+98</f>
        <v>172</v>
      </c>
      <c r="BK83" s="1"/>
      <c r="BR83" s="53"/>
      <c r="BY83" s="38"/>
      <c r="BZ83" s="38"/>
      <c r="CA83" s="38"/>
    </row>
    <row r="84" spans="1:79" x14ac:dyDescent="0.3">
      <c r="A84" s="7" t="s">
        <v>105</v>
      </c>
      <c r="B84" s="8" t="s">
        <v>41</v>
      </c>
      <c r="C84" s="8" t="s">
        <v>140</v>
      </c>
      <c r="D84" s="17">
        <v>30</v>
      </c>
      <c r="E84" s="8">
        <v>32</v>
      </c>
      <c r="F84" s="21">
        <v>1076</v>
      </c>
      <c r="G84" s="72">
        <f t="shared" si="16"/>
        <v>33.625</v>
      </c>
      <c r="H84" s="8">
        <v>99</v>
      </c>
      <c r="I84" s="8">
        <v>230</v>
      </c>
      <c r="J84" s="73">
        <f t="shared" si="17"/>
        <v>0.43043478260869567</v>
      </c>
      <c r="K84" s="92"/>
      <c r="L84" s="8">
        <v>0</v>
      </c>
      <c r="M84" s="8">
        <v>1</v>
      </c>
      <c r="N84" s="92"/>
      <c r="O84" s="8">
        <v>146</v>
      </c>
      <c r="P84" s="8">
        <v>214</v>
      </c>
      <c r="Q84" s="73">
        <f t="shared" si="18"/>
        <v>0.68224299065420557</v>
      </c>
      <c r="R84" s="92"/>
      <c r="S84" s="8">
        <v>46</v>
      </c>
      <c r="T84" s="8">
        <v>87</v>
      </c>
      <c r="U84" s="8">
        <f t="shared" si="19"/>
        <v>133</v>
      </c>
      <c r="V84" s="72">
        <f t="shared" si="20"/>
        <v>4.15625</v>
      </c>
      <c r="W84" s="92"/>
      <c r="X84" s="8">
        <v>124</v>
      </c>
      <c r="Y84" s="72">
        <f t="shared" si="21"/>
        <v>3.875</v>
      </c>
      <c r="Z84" s="8"/>
      <c r="AA84" s="8">
        <v>111</v>
      </c>
      <c r="AB84" s="74">
        <f t="shared" si="22"/>
        <v>3.46875</v>
      </c>
      <c r="AC84" s="92"/>
      <c r="AD84" s="8">
        <v>109</v>
      </c>
      <c r="AE84" s="8">
        <v>189</v>
      </c>
      <c r="AF84" s="72">
        <f t="shared" si="23"/>
        <v>5.90625</v>
      </c>
      <c r="AG84" s="8">
        <v>3</v>
      </c>
      <c r="AH84" s="92"/>
      <c r="AI84" s="8">
        <f t="shared" si="24"/>
        <v>344</v>
      </c>
      <c r="AJ84" s="72">
        <f t="shared" si="25"/>
        <v>10.75</v>
      </c>
      <c r="AK84" s="73">
        <f t="shared" si="26"/>
        <v>0.59944237918215615</v>
      </c>
      <c r="AL84" s="92"/>
      <c r="AM84" s="8" t="s">
        <v>141</v>
      </c>
      <c r="AN84" s="8" t="s">
        <v>142</v>
      </c>
      <c r="AO84" s="1"/>
      <c r="AP84" s="1">
        <v>87</v>
      </c>
      <c r="AQ84" s="8" t="s">
        <v>49</v>
      </c>
      <c r="AR84" s="12">
        <v>29212</v>
      </c>
      <c r="AS84" s="7" t="s">
        <v>81</v>
      </c>
      <c r="AT84" s="14" t="s">
        <v>147</v>
      </c>
      <c r="AU84" s="8">
        <v>99</v>
      </c>
      <c r="AV84" s="8">
        <v>87</v>
      </c>
      <c r="AW84" s="8" t="s">
        <v>46</v>
      </c>
      <c r="AX84" s="7" t="s">
        <v>170</v>
      </c>
      <c r="AY84" s="8" t="s">
        <v>107</v>
      </c>
      <c r="AZ84" s="21">
        <v>645</v>
      </c>
      <c r="BA84" s="8"/>
      <c r="BB84" s="43" t="s">
        <v>237</v>
      </c>
      <c r="BC84" s="43" t="s">
        <v>170</v>
      </c>
      <c r="BD84" s="38"/>
      <c r="BE84" s="77" t="s">
        <v>151</v>
      </c>
      <c r="BF84" s="7">
        <v>0</v>
      </c>
      <c r="BG84" s="7">
        <v>1</v>
      </c>
      <c r="BH84" s="73">
        <f t="shared" si="15"/>
        <v>0</v>
      </c>
      <c r="BI84" s="7">
        <v>96</v>
      </c>
      <c r="BJ84" s="88">
        <v>108</v>
      </c>
      <c r="BK84" s="1"/>
      <c r="BR84" s="53"/>
      <c r="BY84" s="38"/>
      <c r="BZ84" s="38"/>
      <c r="CA84" s="38"/>
    </row>
    <row r="85" spans="1:79" x14ac:dyDescent="0.3">
      <c r="A85" s="7" t="s">
        <v>105</v>
      </c>
      <c r="B85" s="8" t="s">
        <v>41</v>
      </c>
      <c r="C85" s="27" t="s">
        <v>89</v>
      </c>
      <c r="D85" s="17"/>
      <c r="E85" s="8"/>
      <c r="F85" s="27">
        <v>431</v>
      </c>
      <c r="G85" s="72"/>
      <c r="H85" s="27">
        <v>27</v>
      </c>
      <c r="I85" s="27">
        <v>75</v>
      </c>
      <c r="J85" s="73"/>
      <c r="K85" s="92"/>
      <c r="L85" s="17">
        <v>0</v>
      </c>
      <c r="M85" s="27">
        <v>1</v>
      </c>
      <c r="N85" s="92"/>
      <c r="O85" s="27">
        <v>12</v>
      </c>
      <c r="P85" s="27">
        <v>39</v>
      </c>
      <c r="Q85" s="73"/>
      <c r="R85" s="92"/>
      <c r="S85" s="27">
        <v>12</v>
      </c>
      <c r="T85" s="27">
        <v>22</v>
      </c>
      <c r="U85" s="27">
        <v>34</v>
      </c>
      <c r="V85" s="72"/>
      <c r="W85" s="92"/>
      <c r="X85" s="27">
        <v>38</v>
      </c>
      <c r="Y85" s="72"/>
      <c r="Z85" s="8"/>
      <c r="AA85" s="27">
        <v>13</v>
      </c>
      <c r="AB85" s="74"/>
      <c r="AC85" s="92"/>
      <c r="AD85" s="27">
        <v>12</v>
      </c>
      <c r="AE85" s="27">
        <v>59</v>
      </c>
      <c r="AF85" s="72"/>
      <c r="AG85" s="27">
        <v>2</v>
      </c>
      <c r="AH85" s="92"/>
      <c r="AI85" s="27">
        <v>66</v>
      </c>
      <c r="AJ85" s="72"/>
      <c r="AK85" s="73"/>
      <c r="AL85" s="92"/>
      <c r="AM85" s="8"/>
      <c r="AN85" s="8"/>
      <c r="AO85" s="1" t="s">
        <v>277</v>
      </c>
      <c r="AP85" s="1">
        <v>93</v>
      </c>
      <c r="AQ85" s="8" t="s">
        <v>63</v>
      </c>
      <c r="AR85" s="12">
        <v>29217</v>
      </c>
      <c r="AS85" s="7" t="s">
        <v>84</v>
      </c>
      <c r="AT85" s="8" t="s">
        <v>46</v>
      </c>
      <c r="AU85" s="8">
        <v>94</v>
      </c>
      <c r="AV85" s="8">
        <v>102</v>
      </c>
      <c r="AW85" s="14" t="s">
        <v>65</v>
      </c>
      <c r="AX85" s="7" t="s">
        <v>221</v>
      </c>
      <c r="AY85" s="8" t="s">
        <v>148</v>
      </c>
      <c r="AZ85" s="21">
        <v>3485</v>
      </c>
      <c r="BA85" s="8"/>
      <c r="BB85" s="43" t="s">
        <v>237</v>
      </c>
      <c r="BC85" s="43" t="s">
        <v>84</v>
      </c>
      <c r="BD85" s="38"/>
      <c r="BE85" s="77" t="s">
        <v>114</v>
      </c>
      <c r="BF85" s="7">
        <v>1</v>
      </c>
      <c r="BG85" s="7">
        <v>0</v>
      </c>
      <c r="BH85" s="73">
        <f t="shared" si="15"/>
        <v>1</v>
      </c>
      <c r="BI85" s="7">
        <v>94</v>
      </c>
      <c r="BJ85" s="88">
        <v>86</v>
      </c>
      <c r="BK85" s="1"/>
      <c r="BR85" s="53"/>
      <c r="BY85" s="38"/>
      <c r="BZ85" s="38"/>
      <c r="CA85" s="38"/>
    </row>
    <row r="86" spans="1:79" x14ac:dyDescent="0.3">
      <c r="A86" s="1"/>
      <c r="B86" s="8"/>
      <c r="C86" s="1"/>
      <c r="D86" s="2"/>
      <c r="E86" s="1"/>
      <c r="F86" s="1" t="s">
        <v>91</v>
      </c>
      <c r="G86" s="1" t="s">
        <v>91</v>
      </c>
      <c r="H86" s="1" t="s">
        <v>91</v>
      </c>
      <c r="I86" s="1" t="s">
        <v>91</v>
      </c>
      <c r="J86" s="1" t="s">
        <v>91</v>
      </c>
      <c r="K86" s="40"/>
      <c r="L86" s="1" t="s">
        <v>91</v>
      </c>
      <c r="M86" s="1" t="s">
        <v>91</v>
      </c>
      <c r="N86" s="40"/>
      <c r="O86" s="1" t="s">
        <v>91</v>
      </c>
      <c r="P86" s="1" t="s">
        <v>91</v>
      </c>
      <c r="Q86" s="1" t="s">
        <v>91</v>
      </c>
      <c r="R86" s="40"/>
      <c r="S86" s="1" t="s">
        <v>91</v>
      </c>
      <c r="T86" s="1" t="s">
        <v>91</v>
      </c>
      <c r="U86" s="1" t="s">
        <v>91</v>
      </c>
      <c r="V86" s="1" t="s">
        <v>91</v>
      </c>
      <c r="W86" s="40"/>
      <c r="X86" s="1" t="s">
        <v>91</v>
      </c>
      <c r="Y86" s="1" t="s">
        <v>91</v>
      </c>
      <c r="Z86" s="1"/>
      <c r="AA86" s="1" t="s">
        <v>91</v>
      </c>
      <c r="AB86" s="10" t="s">
        <v>91</v>
      </c>
      <c r="AC86" s="41"/>
      <c r="AD86" s="1" t="s">
        <v>91</v>
      </c>
      <c r="AE86" s="1" t="s">
        <v>91</v>
      </c>
      <c r="AF86" s="1" t="s">
        <v>91</v>
      </c>
      <c r="AG86" s="1" t="s">
        <v>91</v>
      </c>
      <c r="AH86" s="40"/>
      <c r="AI86" s="1" t="s">
        <v>91</v>
      </c>
      <c r="AJ86" s="1" t="s">
        <v>91</v>
      </c>
      <c r="AK86" s="9" t="s">
        <v>91</v>
      </c>
      <c r="AL86" s="42"/>
      <c r="AM86" s="8"/>
      <c r="AN86" s="1"/>
      <c r="AO86" s="1" t="s">
        <v>276</v>
      </c>
      <c r="AP86" s="1">
        <v>95</v>
      </c>
      <c r="AQ86" s="8" t="s">
        <v>49</v>
      </c>
      <c r="AR86" s="12">
        <v>29219</v>
      </c>
      <c r="AS86" s="7" t="s">
        <v>227</v>
      </c>
      <c r="AT86" s="14" t="s">
        <v>45</v>
      </c>
      <c r="AU86" s="8">
        <v>130</v>
      </c>
      <c r="AV86" s="8">
        <v>128</v>
      </c>
      <c r="AW86" s="8" t="s">
        <v>46</v>
      </c>
      <c r="AX86" s="7" t="s">
        <v>87</v>
      </c>
      <c r="AY86" s="8" t="s">
        <v>107</v>
      </c>
      <c r="AZ86" s="21">
        <v>1205</v>
      </c>
      <c r="BA86" s="16" t="s">
        <v>68</v>
      </c>
      <c r="BB86" s="43" t="s">
        <v>237</v>
      </c>
      <c r="BC86" s="43" t="s">
        <v>87</v>
      </c>
      <c r="BD86" s="38"/>
      <c r="BE86" s="54"/>
      <c r="BF86" s="1"/>
      <c r="BG86" s="1"/>
      <c r="BH86" s="1"/>
      <c r="BI86" s="2"/>
      <c r="BJ86" s="130"/>
      <c r="BK86" s="1"/>
      <c r="BR86" s="1"/>
      <c r="BY86" s="38"/>
      <c r="BZ86" s="38"/>
      <c r="CA86" s="38"/>
    </row>
    <row r="87" spans="1:79" x14ac:dyDescent="0.3">
      <c r="A87" s="28" t="s">
        <v>105</v>
      </c>
      <c r="B87" s="29" t="s">
        <v>41</v>
      </c>
      <c r="C87" s="30"/>
      <c r="D87" s="31"/>
      <c r="E87" s="30">
        <v>34</v>
      </c>
      <c r="F87" s="36">
        <f>SUM(F70:F86)</f>
        <v>8210</v>
      </c>
      <c r="G87" s="33"/>
      <c r="H87" s="36">
        <f>SUM(H70:H86)</f>
        <v>1180</v>
      </c>
      <c r="I87" s="36">
        <f>SUM(I70:I86)</f>
        <v>2807</v>
      </c>
      <c r="J87" s="34">
        <f>+H87/I87</f>
        <v>0.42037762736017098</v>
      </c>
      <c r="K87" s="30"/>
      <c r="L87" s="36">
        <f>SUM(L70:L86)</f>
        <v>0</v>
      </c>
      <c r="M87" s="36">
        <f>SUM(M70:M86)</f>
        <v>8</v>
      </c>
      <c r="N87" s="30"/>
      <c r="O87" s="36">
        <f>SUM(O70:O86)</f>
        <v>778</v>
      </c>
      <c r="P87" s="36">
        <f>SUM(P70:P86)</f>
        <v>1178</v>
      </c>
      <c r="Q87" s="34">
        <f>+O87/P87</f>
        <v>0.6604414261460102</v>
      </c>
      <c r="R87" s="30"/>
      <c r="S87" s="36">
        <f>SUM(S70:S86)</f>
        <v>461</v>
      </c>
      <c r="T87" s="36">
        <f>SUM(T70:T86)</f>
        <v>998</v>
      </c>
      <c r="U87" s="36">
        <f>SUM(U70:U86)</f>
        <v>1459</v>
      </c>
      <c r="V87" s="33">
        <f>+U87/E87</f>
        <v>42.911764705882355</v>
      </c>
      <c r="W87" s="30"/>
      <c r="X87" s="36">
        <f>SUM(X70:X86)</f>
        <v>693</v>
      </c>
      <c r="Y87" s="33">
        <f>+X87/E87</f>
        <v>20.382352941176471</v>
      </c>
      <c r="Z87" s="33"/>
      <c r="AA87" s="36">
        <f>SUM(AA70:AA86)</f>
        <v>942</v>
      </c>
      <c r="AB87" s="35">
        <f>+AA87/E87</f>
        <v>27.705882352941178</v>
      </c>
      <c r="AC87" s="35"/>
      <c r="AD87" s="36">
        <f>SUM(AD70:AD86)</f>
        <v>428</v>
      </c>
      <c r="AE87" s="36">
        <f>SUM(AE70:AE86)</f>
        <v>892</v>
      </c>
      <c r="AF87" s="33">
        <f>+AE87/E87</f>
        <v>26.235294117647058</v>
      </c>
      <c r="AG87" s="36">
        <f>SUM(AG70:AG86)</f>
        <v>57</v>
      </c>
      <c r="AH87" s="30"/>
      <c r="AI87" s="36">
        <f>SUM(AI70:AI86)</f>
        <v>3138</v>
      </c>
      <c r="AJ87" s="33">
        <f>+AI87/E87</f>
        <v>92.294117647058826</v>
      </c>
      <c r="AK87" s="34">
        <f>+((X87*2)+U87+AD87+AI87-AE87)/F87</f>
        <v>0.67222898903775885</v>
      </c>
      <c r="AL87" s="1"/>
      <c r="AM87" s="8"/>
      <c r="AN87" s="1"/>
      <c r="AO87" s="1" t="s">
        <v>276</v>
      </c>
      <c r="AP87" s="1">
        <v>105</v>
      </c>
      <c r="AQ87" s="8" t="s">
        <v>49</v>
      </c>
      <c r="AR87" s="12">
        <v>29226</v>
      </c>
      <c r="AS87" s="7" t="s">
        <v>221</v>
      </c>
      <c r="AT87" s="14" t="s">
        <v>58</v>
      </c>
      <c r="AU87" s="8">
        <v>98</v>
      </c>
      <c r="AV87" s="8">
        <v>87</v>
      </c>
      <c r="AW87" s="8" t="s">
        <v>46</v>
      </c>
      <c r="AX87" s="7" t="s">
        <v>88</v>
      </c>
      <c r="AY87" s="8" t="s">
        <v>107</v>
      </c>
      <c r="AZ87" s="21">
        <v>621</v>
      </c>
      <c r="BA87" s="8"/>
      <c r="BB87" s="43" t="s">
        <v>237</v>
      </c>
      <c r="BC87" s="43" t="s">
        <v>88</v>
      </c>
      <c r="BD87" s="38"/>
      <c r="BE87" s="56" t="s">
        <v>211</v>
      </c>
      <c r="BF87" s="52">
        <f>SUM(BF70:BF85)</f>
        <v>8</v>
      </c>
      <c r="BG87" s="52">
        <f>SUM(BG70:BG85)</f>
        <v>10</v>
      </c>
      <c r="BH87" s="57">
        <f>+BF87/(BF87+BG87)</f>
        <v>0.44444444444444442</v>
      </c>
      <c r="BI87" s="58">
        <f>SUM(BI70:BI85)</f>
        <v>1665</v>
      </c>
      <c r="BJ87" s="59">
        <f>SUM(BJ70:BJ85)</f>
        <v>1724</v>
      </c>
      <c r="BK87" s="1"/>
      <c r="BR87" s="60"/>
      <c r="BY87" s="38"/>
      <c r="BZ87" s="38"/>
      <c r="CA87" s="38"/>
    </row>
    <row r="88" spans="1:79" ht="15" thickBot="1" x14ac:dyDescent="0.35">
      <c r="A88" s="1"/>
      <c r="B88" s="1"/>
      <c r="C88" s="1"/>
      <c r="D88" s="2"/>
      <c r="E88" s="1"/>
      <c r="F88" s="1">
        <v>34</v>
      </c>
      <c r="G88" s="1" t="s">
        <v>180</v>
      </c>
      <c r="H88" s="1">
        <f>34*240</f>
        <v>8160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79" t="s">
        <v>260</v>
      </c>
      <c r="AJ88" s="1"/>
      <c r="AK88" s="1"/>
      <c r="AL88" s="1"/>
      <c r="AM88" s="8"/>
      <c r="AN88" s="1"/>
      <c r="AO88" s="1" t="s">
        <v>276</v>
      </c>
      <c r="AP88" s="1">
        <v>108</v>
      </c>
      <c r="AQ88" s="8" t="s">
        <v>86</v>
      </c>
      <c r="AR88" s="12">
        <v>29227</v>
      </c>
      <c r="AS88" s="7" t="s">
        <v>234</v>
      </c>
      <c r="AT88" s="14" t="s">
        <v>70</v>
      </c>
      <c r="AU88" s="8">
        <v>84</v>
      </c>
      <c r="AV88" s="8">
        <v>79</v>
      </c>
      <c r="AW88" s="8" t="s">
        <v>46</v>
      </c>
      <c r="AX88" s="7" t="s">
        <v>176</v>
      </c>
      <c r="AY88" s="8" t="s">
        <v>107</v>
      </c>
      <c r="AZ88" s="21">
        <v>1732</v>
      </c>
      <c r="BA88" s="8"/>
      <c r="BB88" s="43" t="s">
        <v>237</v>
      </c>
      <c r="BC88" s="43" t="s">
        <v>176</v>
      </c>
      <c r="BD88" s="38"/>
      <c r="BE88" s="61"/>
      <c r="BF88" s="62"/>
      <c r="BG88" s="62"/>
      <c r="BH88" s="63">
        <f>+BF87+BG87</f>
        <v>18</v>
      </c>
      <c r="BI88" s="64">
        <f>+BI87/BH88</f>
        <v>92.5</v>
      </c>
      <c r="BJ88" s="65">
        <f>+BJ87/BH88</f>
        <v>95.777777777777771</v>
      </c>
      <c r="BK88" s="1"/>
      <c r="BR88" s="1"/>
      <c r="BY88" s="38"/>
      <c r="BZ88" s="38"/>
      <c r="CA88" s="38"/>
    </row>
    <row r="89" spans="1:79" ht="15" thickBot="1" x14ac:dyDescent="0.35">
      <c r="A89" s="1"/>
      <c r="B89" s="1"/>
      <c r="C89" s="1"/>
      <c r="D89" s="2"/>
      <c r="E89" s="1" t="s">
        <v>68</v>
      </c>
      <c r="F89" s="1">
        <v>2</v>
      </c>
      <c r="G89" s="1" t="s">
        <v>181</v>
      </c>
      <c r="H89" s="1">
        <v>50</v>
      </c>
      <c r="I89" s="36">
        <f>SUM(H88:H89)</f>
        <v>8210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8"/>
      <c r="AF89" s="6"/>
      <c r="AG89" s="6"/>
      <c r="AH89" s="17"/>
      <c r="AI89" s="8">
        <f>+H87*2</f>
        <v>2360</v>
      </c>
      <c r="AJ89" s="94" t="s">
        <v>255</v>
      </c>
      <c r="AK89" s="1"/>
      <c r="AL89" s="1"/>
      <c r="AM89" s="8"/>
      <c r="AN89" s="1"/>
      <c r="AO89" s="1" t="s">
        <v>276</v>
      </c>
      <c r="AP89" s="1">
        <v>120</v>
      </c>
      <c r="AQ89" s="8" t="s">
        <v>43</v>
      </c>
      <c r="AR89" s="12">
        <v>29232</v>
      </c>
      <c r="AS89" s="7" t="s">
        <v>90</v>
      </c>
      <c r="AT89" s="14" t="s">
        <v>46</v>
      </c>
      <c r="AU89" s="8">
        <v>117</v>
      </c>
      <c r="AV89" s="8">
        <v>111</v>
      </c>
      <c r="AW89" s="8" t="s">
        <v>45</v>
      </c>
      <c r="AX89" s="7" t="s">
        <v>228</v>
      </c>
      <c r="AY89" s="8" t="s">
        <v>150</v>
      </c>
      <c r="AZ89" s="21">
        <v>3475</v>
      </c>
      <c r="BA89" s="16" t="s">
        <v>68</v>
      </c>
      <c r="BB89" s="43" t="s">
        <v>237</v>
      </c>
      <c r="BC89" s="43" t="s">
        <v>90</v>
      </c>
      <c r="BD89" s="38"/>
      <c r="BE89" s="37"/>
      <c r="BF89" s="37"/>
      <c r="BG89" s="37"/>
      <c r="BH89" s="127"/>
      <c r="BI89" s="17"/>
      <c r="BJ89" s="17"/>
      <c r="BK89" s="1"/>
      <c r="BL89" s="16"/>
      <c r="BM89" s="16"/>
      <c r="BN89" s="16"/>
      <c r="BO89" s="127"/>
      <c r="BP89" s="37"/>
      <c r="BQ89" s="37"/>
      <c r="BR89" s="38"/>
      <c r="BS89" s="38"/>
      <c r="BT89" s="38"/>
      <c r="BU89" s="38"/>
      <c r="BV89" s="38"/>
      <c r="BW89" s="38"/>
      <c r="BX89" s="38"/>
      <c r="BY89" s="38"/>
      <c r="BZ89" s="38"/>
      <c r="CA89" s="38"/>
    </row>
    <row r="90" spans="1:79" x14ac:dyDescent="0.3">
      <c r="A90" s="1"/>
      <c r="B90" s="1"/>
      <c r="C90" s="103"/>
      <c r="D90" s="3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8"/>
      <c r="AF90" s="19"/>
      <c r="AG90" s="20"/>
      <c r="AH90" s="17"/>
      <c r="AI90" s="76">
        <f>+L87*1</f>
        <v>0</v>
      </c>
      <c r="AJ90" s="94" t="s">
        <v>256</v>
      </c>
      <c r="AK90" s="6"/>
      <c r="AL90" s="1"/>
      <c r="AM90" s="8"/>
      <c r="AN90" s="1"/>
      <c r="AO90" s="1" t="s">
        <v>276</v>
      </c>
      <c r="AP90" s="1">
        <v>124</v>
      </c>
      <c r="AQ90" s="8" t="s">
        <v>49</v>
      </c>
      <c r="AR90" s="12">
        <v>29233</v>
      </c>
      <c r="AS90" s="7" t="s">
        <v>230</v>
      </c>
      <c r="AT90" s="8" t="s">
        <v>147</v>
      </c>
      <c r="AU90" s="8">
        <v>88</v>
      </c>
      <c r="AV90" s="8">
        <v>102</v>
      </c>
      <c r="AW90" s="14" t="s">
        <v>46</v>
      </c>
      <c r="AX90" s="7" t="s">
        <v>171</v>
      </c>
      <c r="AY90" s="8" t="s">
        <v>107</v>
      </c>
      <c r="AZ90" s="21">
        <v>783</v>
      </c>
      <c r="BA90" s="8"/>
      <c r="BB90" s="43" t="s">
        <v>237</v>
      </c>
      <c r="BC90" s="43" t="s">
        <v>171</v>
      </c>
      <c r="BD90" s="38"/>
      <c r="BE90" s="128" t="s">
        <v>209</v>
      </c>
      <c r="BF90" s="49" t="s">
        <v>204</v>
      </c>
      <c r="BG90" s="49" t="s">
        <v>205</v>
      </c>
      <c r="BH90" s="49" t="s">
        <v>206</v>
      </c>
      <c r="BI90" s="49" t="s">
        <v>207</v>
      </c>
      <c r="BJ90" s="50" t="s">
        <v>208</v>
      </c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</row>
    <row r="91" spans="1:79" x14ac:dyDescent="0.3">
      <c r="A91" s="1"/>
      <c r="B91" s="1"/>
      <c r="C91" s="38"/>
      <c r="D91" s="3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8"/>
      <c r="AF91" s="19"/>
      <c r="AG91" s="20"/>
      <c r="AH91" s="17"/>
      <c r="AI91" s="78">
        <f>+O87</f>
        <v>778</v>
      </c>
      <c r="AJ91" s="95" t="s">
        <v>257</v>
      </c>
      <c r="AK91" s="17"/>
      <c r="AL91" s="1"/>
      <c r="AM91" s="8"/>
      <c r="AN91" s="1"/>
      <c r="AO91" s="1" t="s">
        <v>276</v>
      </c>
      <c r="AP91" s="1">
        <v>135</v>
      </c>
      <c r="AQ91" s="8" t="s">
        <v>43</v>
      </c>
      <c r="AR91" s="12">
        <v>29239</v>
      </c>
      <c r="AS91" s="26" t="s">
        <v>233</v>
      </c>
      <c r="AT91" s="14" t="s">
        <v>151</v>
      </c>
      <c r="AU91" s="8">
        <v>108</v>
      </c>
      <c r="AV91" s="8">
        <v>96</v>
      </c>
      <c r="AW91" s="8" t="s">
        <v>46</v>
      </c>
      <c r="AX91" s="7" t="s">
        <v>92</v>
      </c>
      <c r="AY91" s="8" t="s">
        <v>107</v>
      </c>
      <c r="AZ91" s="21">
        <v>1054</v>
      </c>
      <c r="BA91" s="8"/>
      <c r="BB91" s="43" t="s">
        <v>237</v>
      </c>
      <c r="BC91" s="43" t="s">
        <v>92</v>
      </c>
      <c r="BD91" s="38"/>
      <c r="BE91" s="75" t="s">
        <v>70</v>
      </c>
      <c r="BF91" s="7">
        <v>0</v>
      </c>
      <c r="BG91" s="7">
        <v>1</v>
      </c>
      <c r="BH91" s="73">
        <f>+BF91/(BF91+BG91)</f>
        <v>0</v>
      </c>
      <c r="BI91" s="7">
        <v>96</v>
      </c>
      <c r="BJ91" s="88">
        <v>98</v>
      </c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</row>
    <row r="92" spans="1:79" x14ac:dyDescent="0.3">
      <c r="AH92" s="17"/>
      <c r="AI92" s="78">
        <f>SUM(AI89:AI91)</f>
        <v>3138</v>
      </c>
      <c r="AJ92" s="96" t="s">
        <v>258</v>
      </c>
      <c r="AK92" s="17" t="s">
        <v>259</v>
      </c>
      <c r="AL92" s="1"/>
      <c r="AM92" s="8"/>
      <c r="AN92" s="1"/>
      <c r="AO92" s="1" t="s">
        <v>276</v>
      </c>
      <c r="AP92" s="1">
        <v>143</v>
      </c>
      <c r="AQ92" s="8" t="s">
        <v>54</v>
      </c>
      <c r="AR92" s="12">
        <v>29244</v>
      </c>
      <c r="AS92" s="7" t="s">
        <v>177</v>
      </c>
      <c r="AT92" s="8" t="s">
        <v>46</v>
      </c>
      <c r="AU92" s="8">
        <v>68</v>
      </c>
      <c r="AV92" s="8">
        <v>70</v>
      </c>
      <c r="AW92" s="14" t="s">
        <v>55</v>
      </c>
      <c r="AX92" s="7" t="s">
        <v>152</v>
      </c>
      <c r="AY92" s="8" t="s">
        <v>136</v>
      </c>
      <c r="AZ92" s="21">
        <v>1985</v>
      </c>
      <c r="BA92" s="8"/>
      <c r="BB92" s="43" t="s">
        <v>237</v>
      </c>
      <c r="BC92" s="43" t="s">
        <v>177</v>
      </c>
      <c r="BD92" s="38"/>
      <c r="BE92" s="77" t="s">
        <v>80</v>
      </c>
      <c r="BF92" s="7">
        <v>0</v>
      </c>
      <c r="BG92" s="7">
        <v>2</v>
      </c>
      <c r="BH92" s="73">
        <f>+BF92/(BF92+BG92)</f>
        <v>0</v>
      </c>
      <c r="BI92" s="7">
        <f>67+102</f>
        <v>169</v>
      </c>
      <c r="BJ92" s="88">
        <f>115+146</f>
        <v>261</v>
      </c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</row>
    <row r="93" spans="1:79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8"/>
      <c r="AN93" s="1"/>
      <c r="AO93" s="1" t="s">
        <v>276</v>
      </c>
      <c r="AP93" s="1">
        <v>157</v>
      </c>
      <c r="AQ93" s="22" t="s">
        <v>63</v>
      </c>
      <c r="AR93" s="23">
        <v>29252</v>
      </c>
      <c r="AS93" s="24"/>
      <c r="AT93" s="22" t="s">
        <v>46</v>
      </c>
      <c r="AU93" s="22"/>
      <c r="AV93" s="22"/>
      <c r="AW93" s="22" t="s">
        <v>124</v>
      </c>
      <c r="AX93" s="24"/>
      <c r="AY93" s="22"/>
      <c r="AZ93" s="25"/>
      <c r="BA93" s="22"/>
      <c r="BB93" s="43"/>
      <c r="BC93" s="43"/>
      <c r="BD93" s="38"/>
      <c r="BE93" s="77" t="s">
        <v>145</v>
      </c>
      <c r="BF93" s="7"/>
      <c r="BG93" s="7"/>
      <c r="BH93" s="73">
        <v>0</v>
      </c>
      <c r="BI93" s="7"/>
      <c r="BJ93" s="8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</row>
    <row r="94" spans="1:79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8"/>
      <c r="AN94" s="1"/>
      <c r="AO94" s="1" t="s">
        <v>276</v>
      </c>
      <c r="AP94" s="1">
        <v>160</v>
      </c>
      <c r="AQ94" s="22" t="s">
        <v>49</v>
      </c>
      <c r="AR94" s="23">
        <v>29254</v>
      </c>
      <c r="AS94" s="24"/>
      <c r="AT94" s="22" t="s">
        <v>46</v>
      </c>
      <c r="AU94" s="22"/>
      <c r="AV94" s="22"/>
      <c r="AW94" s="22" t="s">
        <v>147</v>
      </c>
      <c r="AX94" s="24"/>
      <c r="AY94" s="22"/>
      <c r="AZ94" s="25"/>
      <c r="BA94" s="22"/>
      <c r="BB94" s="43"/>
      <c r="BC94" s="43"/>
      <c r="BD94" s="38"/>
      <c r="BE94" s="77" t="s">
        <v>130</v>
      </c>
      <c r="BF94" s="7">
        <v>0</v>
      </c>
      <c r="BG94" s="7">
        <v>1</v>
      </c>
      <c r="BH94" s="73">
        <f>+BF94/(BF94+BG94)</f>
        <v>0</v>
      </c>
      <c r="BI94" s="7">
        <v>92</v>
      </c>
      <c r="BJ94" s="88">
        <v>104</v>
      </c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</row>
    <row r="95" spans="1:79" x14ac:dyDescent="0.3">
      <c r="A95" s="8" t="s">
        <v>262</v>
      </c>
      <c r="B95" s="1"/>
      <c r="C95" s="1"/>
      <c r="D95" s="2"/>
      <c r="E95" s="1"/>
      <c r="F95" s="1">
        <v>11</v>
      </c>
      <c r="G95" s="1"/>
      <c r="H95" s="1">
        <v>0</v>
      </c>
      <c r="I95" s="1">
        <v>3</v>
      </c>
      <c r="J95" s="1"/>
      <c r="K95" s="1"/>
      <c r="L95" s="1"/>
      <c r="M95" s="1"/>
      <c r="N95" s="1"/>
      <c r="O95" s="1">
        <v>0</v>
      </c>
      <c r="P95" s="1">
        <v>0</v>
      </c>
      <c r="Q95" s="1"/>
      <c r="R95" s="1"/>
      <c r="S95" s="1">
        <v>1</v>
      </c>
      <c r="T95" s="1">
        <v>2</v>
      </c>
      <c r="U95" s="1">
        <v>3</v>
      </c>
      <c r="V95" s="1"/>
      <c r="W95" s="1"/>
      <c r="X95" s="1">
        <v>1</v>
      </c>
      <c r="Y95" s="1"/>
      <c r="Z95" s="1"/>
      <c r="AA95" s="1">
        <v>0</v>
      </c>
      <c r="AB95" s="1"/>
      <c r="AC95" s="1"/>
      <c r="AD95" s="1">
        <v>0</v>
      </c>
      <c r="AE95" s="18">
        <v>0</v>
      </c>
      <c r="AF95" s="17"/>
      <c r="AG95" s="20">
        <v>1</v>
      </c>
      <c r="AH95" s="1"/>
      <c r="AI95" s="1"/>
      <c r="AJ95" s="1"/>
      <c r="AK95" s="1"/>
      <c r="AL95" s="1"/>
      <c r="AM95" s="1"/>
      <c r="AN95" s="1"/>
      <c r="AO95" s="1" t="s">
        <v>276</v>
      </c>
      <c r="AP95" s="1" t="s">
        <v>153</v>
      </c>
      <c r="AQ95" s="8" t="s">
        <v>43</v>
      </c>
      <c r="AR95" s="12">
        <v>29260</v>
      </c>
      <c r="AS95" s="7" t="s">
        <v>154</v>
      </c>
      <c r="AT95" s="8" t="s">
        <v>80</v>
      </c>
      <c r="AU95" s="8">
        <v>105</v>
      </c>
      <c r="AV95" s="8">
        <v>117</v>
      </c>
      <c r="AW95" s="14" t="s">
        <v>46</v>
      </c>
      <c r="AX95" s="7" t="s">
        <v>178</v>
      </c>
      <c r="AY95" s="8" t="s">
        <v>107</v>
      </c>
      <c r="AZ95" s="21">
        <v>1376</v>
      </c>
      <c r="BA95" s="8"/>
      <c r="BB95" s="43" t="s">
        <v>237</v>
      </c>
      <c r="BC95" s="43" t="s">
        <v>178</v>
      </c>
      <c r="BD95" s="38"/>
      <c r="BE95" s="77"/>
      <c r="BF95" s="7"/>
      <c r="BG95" s="7"/>
      <c r="BH95" s="8"/>
      <c r="BI95" s="7"/>
      <c r="BJ95" s="8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</row>
    <row r="96" spans="1:79" x14ac:dyDescent="0.3">
      <c r="A96" s="106" t="s">
        <v>273</v>
      </c>
      <c r="B96" s="105"/>
      <c r="C96" s="105"/>
      <c r="D96" s="105"/>
      <c r="E96" s="105"/>
      <c r="F96" s="107">
        <v>867</v>
      </c>
      <c r="G96" s="107"/>
      <c r="H96" s="107">
        <v>117</v>
      </c>
      <c r="I96" s="107">
        <v>286</v>
      </c>
      <c r="J96" s="107"/>
      <c r="K96" s="107"/>
      <c r="L96" s="107">
        <v>0</v>
      </c>
      <c r="M96" s="107">
        <v>1</v>
      </c>
      <c r="N96" s="107"/>
      <c r="O96" s="107">
        <v>36</v>
      </c>
      <c r="P96" s="107">
        <v>65</v>
      </c>
      <c r="Q96" s="107"/>
      <c r="R96" s="107"/>
      <c r="S96" s="107">
        <v>42</v>
      </c>
      <c r="T96" s="107">
        <v>81</v>
      </c>
      <c r="U96" s="70">
        <f>+S96+T96</f>
        <v>123</v>
      </c>
      <c r="V96" s="107"/>
      <c r="W96" s="107"/>
      <c r="X96" s="107">
        <v>63</v>
      </c>
      <c r="Y96" s="107"/>
      <c r="Z96" s="107"/>
      <c r="AA96" s="107">
        <v>88</v>
      </c>
      <c r="AB96" s="107"/>
      <c r="AC96" s="107"/>
      <c r="AD96" s="107">
        <v>44</v>
      </c>
      <c r="AE96" s="107">
        <v>100</v>
      </c>
      <c r="AF96" s="107"/>
      <c r="AG96" s="107">
        <v>12</v>
      </c>
      <c r="AH96" s="107"/>
      <c r="AI96" s="107">
        <v>270</v>
      </c>
      <c r="AJ96" s="1"/>
      <c r="AK96" s="1"/>
      <c r="AL96" s="1"/>
      <c r="AM96" s="1"/>
      <c r="AN96" s="1"/>
      <c r="AO96" s="1" t="s">
        <v>276</v>
      </c>
      <c r="AP96" s="1">
        <v>172</v>
      </c>
      <c r="AQ96" s="22" t="s">
        <v>43</v>
      </c>
      <c r="AR96" s="23">
        <v>29260</v>
      </c>
      <c r="AS96" s="24"/>
      <c r="AT96" s="22" t="s">
        <v>145</v>
      </c>
      <c r="AU96" s="22"/>
      <c r="AV96" s="22"/>
      <c r="AW96" s="22" t="s">
        <v>46</v>
      </c>
      <c r="AX96" s="24"/>
      <c r="AY96" s="22"/>
      <c r="AZ96" s="25"/>
      <c r="BA96" s="22"/>
      <c r="BB96" s="43"/>
      <c r="BC96" s="43"/>
      <c r="BD96" s="38"/>
      <c r="BE96" s="75" t="s">
        <v>45</v>
      </c>
      <c r="BF96" s="7">
        <v>1</v>
      </c>
      <c r="BG96" s="7">
        <v>2</v>
      </c>
      <c r="BH96" s="73">
        <f>+BF96/(BF96+BG96)</f>
        <v>0.33333333333333331</v>
      </c>
      <c r="BI96" s="7">
        <f>117+106+114</f>
        <v>337</v>
      </c>
      <c r="BJ96" s="88">
        <f>111+117+135</f>
        <v>363</v>
      </c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</row>
    <row r="97" spans="1:79" x14ac:dyDescent="0.3">
      <c r="A97" s="99" t="s">
        <v>265</v>
      </c>
      <c r="B97" s="1"/>
      <c r="C97" s="104" t="s">
        <v>144</v>
      </c>
      <c r="D97" s="108">
        <v>13</v>
      </c>
      <c r="E97" s="104">
        <v>3</v>
      </c>
      <c r="F97" s="109">
        <v>55</v>
      </c>
      <c r="G97" s="110">
        <f>+F97/E97</f>
        <v>18.333333333333332</v>
      </c>
      <c r="H97" s="104">
        <v>4</v>
      </c>
      <c r="I97" s="104">
        <v>14</v>
      </c>
      <c r="J97" s="111">
        <f>+H97/I97</f>
        <v>0.2857142857142857</v>
      </c>
      <c r="K97" s="104"/>
      <c r="L97" s="104"/>
      <c r="M97" s="104"/>
      <c r="N97" s="104"/>
      <c r="O97" s="104">
        <v>2</v>
      </c>
      <c r="P97" s="104">
        <v>2</v>
      </c>
      <c r="Q97" s="111">
        <f>+O97/P97</f>
        <v>1</v>
      </c>
      <c r="R97" s="104"/>
      <c r="S97" s="104">
        <v>4</v>
      </c>
      <c r="T97" s="104">
        <v>7</v>
      </c>
      <c r="U97" s="104">
        <f>+S97+T97</f>
        <v>11</v>
      </c>
      <c r="V97" s="110">
        <f>+U97/E97</f>
        <v>3.6666666666666665</v>
      </c>
      <c r="W97" s="104"/>
      <c r="X97" s="104">
        <v>2</v>
      </c>
      <c r="Y97" s="110">
        <f>+X97/E97</f>
        <v>0.66666666666666663</v>
      </c>
      <c r="Z97" s="104"/>
      <c r="AA97" s="104">
        <v>9</v>
      </c>
      <c r="AB97" s="112">
        <f>+AA97/E97</f>
        <v>3</v>
      </c>
      <c r="AC97" s="104"/>
      <c r="AD97" s="104">
        <v>1</v>
      </c>
      <c r="AE97" s="104">
        <v>6</v>
      </c>
      <c r="AF97" s="110">
        <f>+AE97/E97</f>
        <v>2</v>
      </c>
      <c r="AG97" s="104">
        <v>0</v>
      </c>
      <c r="AH97" s="104"/>
      <c r="AI97" s="104">
        <f>+(H97*2)+L97+O97</f>
        <v>10</v>
      </c>
      <c r="AJ97" s="110">
        <f>+AI97/E97</f>
        <v>3.3333333333333335</v>
      </c>
      <c r="AK97" s="111">
        <f>+((X97*2)+U97+AD97+AI97-AE97)/F97</f>
        <v>0.36363636363636365</v>
      </c>
      <c r="AL97" s="1"/>
      <c r="AM97" s="1"/>
      <c r="AN97" s="1"/>
      <c r="AO97" s="1" t="s">
        <v>276</v>
      </c>
      <c r="AP97" s="1">
        <v>177</v>
      </c>
      <c r="AQ97" s="8" t="s">
        <v>49</v>
      </c>
      <c r="AR97" s="12">
        <v>29261</v>
      </c>
      <c r="AS97" s="7" t="s">
        <v>223</v>
      </c>
      <c r="AT97" s="8" t="s">
        <v>125</v>
      </c>
      <c r="AU97" s="8">
        <v>98</v>
      </c>
      <c r="AV97" s="8">
        <v>100</v>
      </c>
      <c r="AW97" s="14" t="s">
        <v>46</v>
      </c>
      <c r="AX97" s="7" t="s">
        <v>94</v>
      </c>
      <c r="AY97" s="8" t="s">
        <v>107</v>
      </c>
      <c r="AZ97" s="21">
        <v>1006</v>
      </c>
      <c r="BA97" s="8"/>
      <c r="BB97" s="43" t="s">
        <v>200</v>
      </c>
      <c r="BC97" s="43" t="s">
        <v>44</v>
      </c>
      <c r="BD97" s="38"/>
      <c r="BE97" s="77" t="s">
        <v>65</v>
      </c>
      <c r="BF97" s="7">
        <v>0</v>
      </c>
      <c r="BG97" s="7">
        <v>2</v>
      </c>
      <c r="BH97" s="73">
        <f>+BF97/(BF97+BG97)</f>
        <v>0</v>
      </c>
      <c r="BI97" s="7">
        <f>94+76</f>
        <v>170</v>
      </c>
      <c r="BJ97" s="88">
        <f>102+102</f>
        <v>204</v>
      </c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</row>
    <row r="98" spans="1:79" x14ac:dyDescent="0.3">
      <c r="A98" s="99" t="s">
        <v>268</v>
      </c>
      <c r="B98" s="1"/>
      <c r="C98" s="104" t="s">
        <v>48</v>
      </c>
      <c r="D98" s="108">
        <v>10</v>
      </c>
      <c r="E98" s="104">
        <v>5</v>
      </c>
      <c r="F98" s="109">
        <v>121</v>
      </c>
      <c r="G98" s="110">
        <f>+F98/E98</f>
        <v>24.2</v>
      </c>
      <c r="H98" s="104">
        <v>13</v>
      </c>
      <c r="I98" s="104">
        <v>28</v>
      </c>
      <c r="J98" s="111">
        <f>+H98/I98</f>
        <v>0.4642857142857143</v>
      </c>
      <c r="K98" s="104"/>
      <c r="L98" s="104"/>
      <c r="M98" s="104"/>
      <c r="N98" s="104"/>
      <c r="O98" s="104">
        <v>1</v>
      </c>
      <c r="P98" s="104">
        <v>5</v>
      </c>
      <c r="Q98" s="111">
        <f>+O98/P98</f>
        <v>0.2</v>
      </c>
      <c r="R98" s="104"/>
      <c r="S98" s="104">
        <v>2</v>
      </c>
      <c r="T98" s="104">
        <v>12</v>
      </c>
      <c r="U98" s="104">
        <f>+S98+T98</f>
        <v>14</v>
      </c>
      <c r="V98" s="110">
        <f>+U98/E98</f>
        <v>2.8</v>
      </c>
      <c r="W98" s="104"/>
      <c r="X98" s="104">
        <v>15</v>
      </c>
      <c r="Y98" s="110">
        <f>+X98/E98</f>
        <v>3</v>
      </c>
      <c r="Z98" s="104"/>
      <c r="AA98" s="104">
        <v>20</v>
      </c>
      <c r="AB98" s="112">
        <f>+AA98/E98</f>
        <v>4</v>
      </c>
      <c r="AC98" s="104"/>
      <c r="AD98" s="104">
        <v>13</v>
      </c>
      <c r="AE98" s="104">
        <v>19</v>
      </c>
      <c r="AF98" s="110">
        <f>+AE98/E98</f>
        <v>3.8</v>
      </c>
      <c r="AG98" s="104">
        <v>2</v>
      </c>
      <c r="AH98" s="104"/>
      <c r="AI98" s="104">
        <f>+(H98*2)+L98+O98</f>
        <v>27</v>
      </c>
      <c r="AJ98" s="110">
        <f>+AI98/E98</f>
        <v>5.4</v>
      </c>
      <c r="AK98" s="111">
        <f>+((X98*2)+U98+AD98+AI98-AE98)/F98</f>
        <v>0.53719008264462809</v>
      </c>
      <c r="AL98" s="1"/>
      <c r="AM98" s="1"/>
      <c r="AN98" s="1"/>
      <c r="AO98" s="1" t="s">
        <v>276</v>
      </c>
      <c r="AP98" s="1">
        <v>184</v>
      </c>
      <c r="AQ98" s="8" t="s">
        <v>54</v>
      </c>
      <c r="AR98" s="12">
        <v>29265</v>
      </c>
      <c r="AS98" s="26" t="s">
        <v>95</v>
      </c>
      <c r="AT98" s="8" t="s">
        <v>46</v>
      </c>
      <c r="AU98" s="8">
        <v>84</v>
      </c>
      <c r="AV98" s="8">
        <v>86</v>
      </c>
      <c r="AW98" s="14" t="s">
        <v>147</v>
      </c>
      <c r="AX98" s="7" t="s">
        <v>155</v>
      </c>
      <c r="AY98" s="8" t="s">
        <v>156</v>
      </c>
      <c r="AZ98" s="21">
        <v>1208</v>
      </c>
      <c r="BA98" s="8"/>
      <c r="BB98" s="43" t="s">
        <v>200</v>
      </c>
      <c r="BC98" s="43" t="s">
        <v>52</v>
      </c>
      <c r="BD98" s="38"/>
      <c r="BE98" s="77" t="s">
        <v>46</v>
      </c>
      <c r="BF98" s="7"/>
      <c r="BG98" s="7"/>
      <c r="BH98" s="73"/>
      <c r="BI98" s="7"/>
      <c r="BJ98" s="8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</row>
    <row r="99" spans="1:79" x14ac:dyDescent="0.3">
      <c r="A99" s="100" t="s">
        <v>269</v>
      </c>
      <c r="C99" s="104" t="s">
        <v>264</v>
      </c>
      <c r="D99" s="17">
        <v>10</v>
      </c>
      <c r="E99" s="115">
        <v>14</v>
      </c>
      <c r="F99" s="1">
        <v>2</v>
      </c>
      <c r="G99" s="1"/>
      <c r="H99" s="1">
        <v>0</v>
      </c>
      <c r="I99" s="1">
        <v>2</v>
      </c>
      <c r="J99" s="1"/>
      <c r="K99" s="1"/>
      <c r="L99" s="1"/>
      <c r="M99" s="1"/>
      <c r="N99" s="1"/>
      <c r="O99" s="1">
        <v>0</v>
      </c>
      <c r="P99" s="1">
        <v>0</v>
      </c>
      <c r="Q99" s="1"/>
      <c r="R99" s="1"/>
      <c r="S99" s="1">
        <v>0</v>
      </c>
      <c r="T99" s="1">
        <v>0</v>
      </c>
      <c r="U99" s="1">
        <v>0</v>
      </c>
      <c r="V99" s="1"/>
      <c r="W99" s="1"/>
      <c r="X99" s="1">
        <v>0</v>
      </c>
      <c r="Y99" s="1"/>
      <c r="Z99" s="1"/>
      <c r="AA99" s="1">
        <v>1</v>
      </c>
      <c r="AB99" s="1"/>
      <c r="AC99" s="1"/>
      <c r="AD99" s="1">
        <v>0</v>
      </c>
      <c r="AE99" s="1">
        <v>1</v>
      </c>
      <c r="AF99" s="1"/>
      <c r="AG99" s="1">
        <v>0</v>
      </c>
      <c r="AH99" s="1"/>
      <c r="AI99" s="1">
        <v>0</v>
      </c>
      <c r="AJ99" s="99" t="s">
        <v>274</v>
      </c>
      <c r="AK99" s="1"/>
      <c r="AL99" s="1"/>
      <c r="AM99" s="1"/>
      <c r="AN99" s="1"/>
      <c r="AO99" s="1" t="s">
        <v>276</v>
      </c>
      <c r="AP99" s="1">
        <v>188</v>
      </c>
      <c r="AQ99" s="8" t="s">
        <v>43</v>
      </c>
      <c r="AR99" s="12">
        <v>29267</v>
      </c>
      <c r="AS99" s="7" t="s">
        <v>229</v>
      </c>
      <c r="AT99" s="8" t="s">
        <v>45</v>
      </c>
      <c r="AU99" s="8">
        <v>84</v>
      </c>
      <c r="AV99" s="8">
        <v>90</v>
      </c>
      <c r="AW99" s="14" t="s">
        <v>46</v>
      </c>
      <c r="AX99" s="7" t="s">
        <v>96</v>
      </c>
      <c r="AY99" s="8" t="s">
        <v>107</v>
      </c>
      <c r="AZ99" s="21">
        <v>2385</v>
      </c>
      <c r="BA99" s="8"/>
      <c r="BB99" s="43" t="s">
        <v>200</v>
      </c>
      <c r="BC99" s="43" t="s">
        <v>240</v>
      </c>
      <c r="BD99" s="38"/>
      <c r="BE99" s="77" t="s">
        <v>55</v>
      </c>
      <c r="BF99" s="7">
        <v>0</v>
      </c>
      <c r="BG99" s="7">
        <v>2</v>
      </c>
      <c r="BH99" s="73">
        <f>+BF99/(BF99+BG99)</f>
        <v>0</v>
      </c>
      <c r="BI99" s="7">
        <f>86+68</f>
        <v>154</v>
      </c>
      <c r="BJ99" s="88">
        <f>101+70</f>
        <v>171</v>
      </c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</row>
    <row r="100" spans="1:79" x14ac:dyDescent="0.3">
      <c r="A100" s="120" t="s">
        <v>270</v>
      </c>
      <c r="B100" s="114"/>
      <c r="C100" s="104" t="s">
        <v>143</v>
      </c>
      <c r="D100" s="70"/>
      <c r="E100" s="104">
        <v>9</v>
      </c>
      <c r="F100" s="109">
        <v>260</v>
      </c>
      <c r="G100" s="110">
        <f>+F100/E100</f>
        <v>28.888888888888889</v>
      </c>
      <c r="H100" s="104">
        <v>73</v>
      </c>
      <c r="I100" s="104">
        <v>169</v>
      </c>
      <c r="J100" s="111">
        <f>+H100/I100</f>
        <v>0.43195266272189348</v>
      </c>
      <c r="K100" s="104"/>
      <c r="L100" s="104"/>
      <c r="M100" s="104"/>
      <c r="N100" s="104"/>
      <c r="O100" s="104">
        <v>21</v>
      </c>
      <c r="P100" s="104">
        <v>26</v>
      </c>
      <c r="Q100" s="111">
        <f>+O100/P100</f>
        <v>0.80769230769230771</v>
      </c>
      <c r="R100" s="104"/>
      <c r="S100" s="104">
        <v>24</v>
      </c>
      <c r="T100" s="104">
        <v>40</v>
      </c>
      <c r="U100" s="104">
        <f>+S100+T100</f>
        <v>64</v>
      </c>
      <c r="V100" s="110">
        <f>+U100/E100</f>
        <v>7.1111111111111107</v>
      </c>
      <c r="W100" s="104"/>
      <c r="X100" s="104">
        <v>8</v>
      </c>
      <c r="Y100" s="110">
        <f>+X100/E100</f>
        <v>0.88888888888888884</v>
      </c>
      <c r="Z100" s="104"/>
      <c r="AA100" s="104">
        <v>46</v>
      </c>
      <c r="AB100" s="112">
        <f>+AA100/E100</f>
        <v>5.1111111111111107</v>
      </c>
      <c r="AC100" s="104"/>
      <c r="AD100" s="104">
        <v>18</v>
      </c>
      <c r="AE100" s="104">
        <v>16</v>
      </c>
      <c r="AF100" s="110">
        <f>+AE100/E100</f>
        <v>1.7777777777777777</v>
      </c>
      <c r="AG100" s="104">
        <v>8</v>
      </c>
      <c r="AH100" s="104"/>
      <c r="AI100" s="104">
        <f>+(H100*2)+L100+O100</f>
        <v>167</v>
      </c>
      <c r="AJ100" s="110">
        <f>+AI100/E100</f>
        <v>18.555555555555557</v>
      </c>
      <c r="AK100" s="111">
        <f>+((X100*2)+U100+AD100+AI100-AE100)/F100</f>
        <v>0.95769230769230773</v>
      </c>
      <c r="AL100" s="1"/>
      <c r="AM100" s="1"/>
      <c r="AN100" s="1"/>
      <c r="AO100" s="1" t="s">
        <v>276</v>
      </c>
      <c r="AP100" s="1" t="s">
        <v>157</v>
      </c>
      <c r="AQ100" s="8" t="s">
        <v>49</v>
      </c>
      <c r="AR100" s="12">
        <v>29275</v>
      </c>
      <c r="AS100" s="7" t="s">
        <v>97</v>
      </c>
      <c r="AT100" s="8" t="s">
        <v>46</v>
      </c>
      <c r="AU100" s="8">
        <v>106</v>
      </c>
      <c r="AV100" s="8">
        <v>117</v>
      </c>
      <c r="AW100" s="14" t="s">
        <v>45</v>
      </c>
      <c r="AX100" s="7" t="s">
        <v>158</v>
      </c>
      <c r="AY100" s="8" t="s">
        <v>150</v>
      </c>
      <c r="AZ100" s="21">
        <v>2861</v>
      </c>
      <c r="BA100" s="8"/>
      <c r="BB100" s="43" t="s">
        <v>200</v>
      </c>
      <c r="BC100" s="43" t="s">
        <v>241</v>
      </c>
      <c r="BD100" s="38"/>
      <c r="BE100" s="77" t="s">
        <v>147</v>
      </c>
      <c r="BF100" s="7">
        <v>0</v>
      </c>
      <c r="BG100" s="7">
        <v>1</v>
      </c>
      <c r="BH100" s="73">
        <f>+BF100/(BF100+BG100)</f>
        <v>0</v>
      </c>
      <c r="BI100" s="7">
        <v>84</v>
      </c>
      <c r="BJ100" s="88">
        <v>86</v>
      </c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</row>
    <row r="101" spans="1:79" x14ac:dyDescent="0.3">
      <c r="A101" s="113" t="s">
        <v>272</v>
      </c>
      <c r="B101" s="113"/>
      <c r="C101" s="104" t="s">
        <v>271</v>
      </c>
      <c r="F101" s="109">
        <v>11</v>
      </c>
      <c r="H101" s="104">
        <v>0</v>
      </c>
      <c r="I101" s="104">
        <v>3</v>
      </c>
      <c r="O101" s="104">
        <v>0</v>
      </c>
      <c r="P101" s="104">
        <v>0</v>
      </c>
      <c r="S101" s="104">
        <v>1</v>
      </c>
      <c r="T101" s="104">
        <v>2</v>
      </c>
      <c r="U101" s="104">
        <f>+S101+T101</f>
        <v>3</v>
      </c>
      <c r="X101" s="104">
        <v>1</v>
      </c>
      <c r="AA101" s="104">
        <v>0</v>
      </c>
      <c r="AD101" s="104">
        <v>0</v>
      </c>
      <c r="AE101" s="104">
        <v>0</v>
      </c>
      <c r="AG101" s="104">
        <v>1</v>
      </c>
      <c r="AI101" s="104">
        <v>0</v>
      </c>
      <c r="AJ101" s="1"/>
      <c r="AK101" s="1"/>
      <c r="AL101" s="1"/>
      <c r="AM101" s="1"/>
      <c r="AN101" s="1"/>
      <c r="AO101" s="1" t="s">
        <v>276</v>
      </c>
      <c r="AP101" s="1">
        <v>213</v>
      </c>
      <c r="AQ101" s="8" t="s">
        <v>54</v>
      </c>
      <c r="AR101" s="12">
        <v>29279</v>
      </c>
      <c r="AS101" s="7" t="s">
        <v>98</v>
      </c>
      <c r="AT101" s="8" t="s">
        <v>46</v>
      </c>
      <c r="AU101" s="8">
        <v>76</v>
      </c>
      <c r="AV101" s="8">
        <v>102</v>
      </c>
      <c r="AW101" s="14" t="s">
        <v>65</v>
      </c>
      <c r="AX101" s="7" t="s">
        <v>159</v>
      </c>
      <c r="AY101" s="8" t="s">
        <v>160</v>
      </c>
      <c r="AZ101" s="21">
        <v>3716</v>
      </c>
      <c r="BA101" s="8"/>
      <c r="BB101" s="43" t="s">
        <v>200</v>
      </c>
      <c r="BC101" s="43" t="s">
        <v>199</v>
      </c>
      <c r="BD101" s="38"/>
      <c r="BE101" s="77"/>
      <c r="BF101" s="8"/>
      <c r="BG101" s="8"/>
      <c r="BH101" s="8"/>
      <c r="BI101" s="7"/>
      <c r="BJ101" s="8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</row>
    <row r="102" spans="1:79" x14ac:dyDescent="0.3">
      <c r="A102" s="116" t="s">
        <v>267</v>
      </c>
      <c r="B102" s="101"/>
      <c r="C102" s="101"/>
      <c r="D102" s="101"/>
      <c r="E102" s="101"/>
      <c r="F102" s="117">
        <f>SUM(F97:F101)</f>
        <v>449</v>
      </c>
      <c r="G102" s="101"/>
      <c r="H102" s="117">
        <f>SUM(H97:H101)</f>
        <v>90</v>
      </c>
      <c r="I102" s="117">
        <f>SUM(I97:I101)</f>
        <v>216</v>
      </c>
      <c r="J102" s="101"/>
      <c r="K102" s="101"/>
      <c r="L102" s="117">
        <f>SUM(L97:L100)</f>
        <v>0</v>
      </c>
      <c r="M102" s="117">
        <f>SUM(M97:M100)</f>
        <v>0</v>
      </c>
      <c r="N102" s="101"/>
      <c r="O102" s="117">
        <f>SUM(O97:O101)</f>
        <v>24</v>
      </c>
      <c r="P102" s="117">
        <f>SUM(P97:P101)</f>
        <v>33</v>
      </c>
      <c r="Q102" s="101"/>
      <c r="R102" s="101"/>
      <c r="S102" s="117">
        <f>SUM(S97:S101)</f>
        <v>31</v>
      </c>
      <c r="T102" s="117">
        <f>SUM(T97:T101)</f>
        <v>61</v>
      </c>
      <c r="U102" s="117">
        <f>SUM(U97:U101)</f>
        <v>92</v>
      </c>
      <c r="V102" s="101"/>
      <c r="W102" s="101"/>
      <c r="X102" s="117">
        <f>SUM(X97:X101)</f>
        <v>26</v>
      </c>
      <c r="Y102" s="101"/>
      <c r="Z102" s="101"/>
      <c r="AA102" s="117">
        <f>SUM(AA97:AA101)</f>
        <v>76</v>
      </c>
      <c r="AB102" s="101"/>
      <c r="AC102" s="101"/>
      <c r="AD102" s="117">
        <f>SUM(AD97:AD101)</f>
        <v>32</v>
      </c>
      <c r="AE102" s="117">
        <f>SUM(AE97:AE101)</f>
        <v>42</v>
      </c>
      <c r="AF102" s="101"/>
      <c r="AG102" s="117">
        <f>SUM(AG97:AG101)</f>
        <v>11</v>
      </c>
      <c r="AH102" s="117">
        <f>SUM(AH97:AH100)</f>
        <v>0</v>
      </c>
      <c r="AI102" s="117">
        <f>SUM(AI97:AI101)</f>
        <v>204</v>
      </c>
      <c r="AJ102" s="1"/>
      <c r="AK102" s="73">
        <f>+((X103*2)+U103+AD103+AI103-AE103)/F103</f>
        <v>0.29904306220095694</v>
      </c>
      <c r="AL102" s="1"/>
      <c r="AM102" s="1"/>
      <c r="AN102" s="1"/>
      <c r="AO102" s="1"/>
      <c r="AP102" s="1">
        <v>225</v>
      </c>
      <c r="AQ102" s="8" t="s">
        <v>86</v>
      </c>
      <c r="AR102" s="12">
        <v>29283</v>
      </c>
      <c r="AS102" s="7" t="s">
        <v>161</v>
      </c>
      <c r="AT102" s="8" t="s">
        <v>55</v>
      </c>
      <c r="AU102" s="8">
        <v>101</v>
      </c>
      <c r="AV102" s="8">
        <v>102</v>
      </c>
      <c r="AW102" s="14" t="s">
        <v>46</v>
      </c>
      <c r="AX102" s="7" t="s">
        <v>172</v>
      </c>
      <c r="AY102" s="8" t="s">
        <v>107</v>
      </c>
      <c r="AZ102" s="21">
        <v>2385</v>
      </c>
      <c r="BA102" s="8"/>
      <c r="BB102" s="43" t="s">
        <v>200</v>
      </c>
      <c r="BC102" s="43" t="s">
        <v>69</v>
      </c>
      <c r="BD102" s="38"/>
      <c r="BE102" s="77" t="s">
        <v>124</v>
      </c>
      <c r="BF102" s="7"/>
      <c r="BG102" s="7"/>
      <c r="BH102" s="73">
        <v>0</v>
      </c>
      <c r="BI102" s="7"/>
      <c r="BJ102" s="8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</row>
    <row r="103" spans="1:79" x14ac:dyDescent="0.3">
      <c r="A103" s="118" t="s">
        <v>266</v>
      </c>
      <c r="B103" s="118"/>
      <c r="C103" s="118"/>
      <c r="D103" s="118"/>
      <c r="E103" s="118"/>
      <c r="F103" s="119">
        <f>+F96-F102</f>
        <v>418</v>
      </c>
      <c r="G103" s="118"/>
      <c r="H103" s="119">
        <f>+H96-H102</f>
        <v>27</v>
      </c>
      <c r="I103" s="119">
        <f>+I96-I102</f>
        <v>70</v>
      </c>
      <c r="J103" s="118"/>
      <c r="K103" s="118"/>
      <c r="L103" s="119">
        <f>+L95-L102</f>
        <v>0</v>
      </c>
      <c r="M103" s="119">
        <f>+M95-M102</f>
        <v>0</v>
      </c>
      <c r="N103" s="118"/>
      <c r="O103" s="119">
        <f>+O96-O102</f>
        <v>12</v>
      </c>
      <c r="P103" s="119">
        <f>+P96-P102</f>
        <v>32</v>
      </c>
      <c r="Q103" s="118"/>
      <c r="R103" s="118"/>
      <c r="S103" s="119">
        <f>+S96-S102</f>
        <v>11</v>
      </c>
      <c r="T103" s="119">
        <f>+T96-T102</f>
        <v>20</v>
      </c>
      <c r="U103" s="119">
        <f>+U96-U102</f>
        <v>31</v>
      </c>
      <c r="V103" s="118"/>
      <c r="W103" s="118"/>
      <c r="X103" s="119">
        <f>+X96-X102</f>
        <v>37</v>
      </c>
      <c r="Y103" s="118"/>
      <c r="Z103" s="118"/>
      <c r="AA103" s="119">
        <f>+AA96-AA102</f>
        <v>12</v>
      </c>
      <c r="AB103" s="118"/>
      <c r="AC103" s="118"/>
      <c r="AD103" s="119">
        <f>+AD96-AD102</f>
        <v>12</v>
      </c>
      <c r="AE103" s="119">
        <f>+AE96-AE102</f>
        <v>58</v>
      </c>
      <c r="AF103" s="118"/>
      <c r="AG103" s="119">
        <f>+AG96-AG102</f>
        <v>1</v>
      </c>
      <c r="AH103" s="118"/>
      <c r="AI103" s="119">
        <f>+AI96-AI102</f>
        <v>66</v>
      </c>
      <c r="AJ103" s="1"/>
      <c r="AK103" s="1"/>
      <c r="AL103" s="1"/>
      <c r="AM103" s="1"/>
      <c r="AN103" s="1"/>
      <c r="AO103" s="1"/>
      <c r="AP103" s="1">
        <v>229</v>
      </c>
      <c r="AQ103" s="8" t="s">
        <v>57</v>
      </c>
      <c r="AR103" s="12">
        <v>29285</v>
      </c>
      <c r="AS103" s="7" t="s">
        <v>99</v>
      </c>
      <c r="AT103" s="8" t="s">
        <v>46</v>
      </c>
      <c r="AU103" s="8">
        <v>85</v>
      </c>
      <c r="AV103" s="8">
        <v>117</v>
      </c>
      <c r="AW103" s="14" t="s">
        <v>151</v>
      </c>
      <c r="AX103" s="7" t="s">
        <v>162</v>
      </c>
      <c r="AY103" s="8" t="s">
        <v>163</v>
      </c>
      <c r="AZ103" s="21">
        <v>1027</v>
      </c>
      <c r="BA103" s="8"/>
      <c r="BB103" s="43" t="s">
        <v>200</v>
      </c>
      <c r="BC103" s="43" t="s">
        <v>242</v>
      </c>
      <c r="BD103" s="38"/>
      <c r="BE103" s="77" t="s">
        <v>125</v>
      </c>
      <c r="BF103" s="7">
        <v>1</v>
      </c>
      <c r="BG103" s="7">
        <v>0</v>
      </c>
      <c r="BH103" s="73">
        <f>+BF103/(BF103+BG103)</f>
        <v>1</v>
      </c>
      <c r="BI103" s="7">
        <v>97</v>
      </c>
      <c r="BJ103" s="88">
        <v>95</v>
      </c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</row>
    <row r="104" spans="1:79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>
        <v>231</v>
      </c>
      <c r="AQ104" s="8" t="s">
        <v>54</v>
      </c>
      <c r="AR104" s="12">
        <v>29286</v>
      </c>
      <c r="AS104" s="7" t="s">
        <v>164</v>
      </c>
      <c r="AT104" s="8" t="s">
        <v>114</v>
      </c>
      <c r="AU104" s="8">
        <v>86</v>
      </c>
      <c r="AV104" s="8">
        <v>94</v>
      </c>
      <c r="AW104" s="14" t="s">
        <v>46</v>
      </c>
      <c r="AX104" s="7" t="s">
        <v>173</v>
      </c>
      <c r="AY104" s="8" t="s">
        <v>107</v>
      </c>
      <c r="AZ104" s="21">
        <v>2022</v>
      </c>
      <c r="BA104" s="8"/>
      <c r="BB104" s="43" t="s">
        <v>200</v>
      </c>
      <c r="BC104" s="43" t="s">
        <v>73</v>
      </c>
      <c r="BD104" s="38"/>
      <c r="BE104" s="77" t="s">
        <v>58</v>
      </c>
      <c r="BF104" s="7">
        <v>0</v>
      </c>
      <c r="BG104" s="7">
        <v>1</v>
      </c>
      <c r="BH104" s="73">
        <f>+BF104/(BF104+BG104)</f>
        <v>0</v>
      </c>
      <c r="BI104" s="7">
        <v>98</v>
      </c>
      <c r="BJ104" s="88">
        <v>107</v>
      </c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</row>
    <row r="105" spans="1:79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>
        <v>238</v>
      </c>
      <c r="AQ105" s="8" t="s">
        <v>49</v>
      </c>
      <c r="AR105" s="12">
        <v>29289</v>
      </c>
      <c r="AS105" s="7" t="s">
        <v>174</v>
      </c>
      <c r="AT105" s="8" t="s">
        <v>46</v>
      </c>
      <c r="AU105" s="8">
        <v>114</v>
      </c>
      <c r="AV105" s="8">
        <v>135</v>
      </c>
      <c r="AW105" s="14" t="s">
        <v>45</v>
      </c>
      <c r="AX105" s="7" t="s">
        <v>165</v>
      </c>
      <c r="AY105" s="8" t="s">
        <v>150</v>
      </c>
      <c r="AZ105" s="21">
        <v>1429</v>
      </c>
      <c r="BA105" s="8"/>
      <c r="BB105" s="43" t="s">
        <v>200</v>
      </c>
      <c r="BC105" s="43" t="s">
        <v>201</v>
      </c>
      <c r="BD105" s="38"/>
      <c r="BE105" s="77" t="s">
        <v>151</v>
      </c>
      <c r="BF105" s="7">
        <v>0</v>
      </c>
      <c r="BG105" s="7">
        <v>1</v>
      </c>
      <c r="BH105" s="73">
        <f>+BF105/(BF105+BG105)</f>
        <v>0</v>
      </c>
      <c r="BI105" s="7">
        <v>85</v>
      </c>
      <c r="BJ105" s="88">
        <v>117</v>
      </c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</row>
    <row r="106" spans="1:79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>
        <v>242</v>
      </c>
      <c r="AQ106" s="8" t="s">
        <v>93</v>
      </c>
      <c r="AR106" s="12">
        <v>29291</v>
      </c>
      <c r="AS106" s="7" t="s">
        <v>100</v>
      </c>
      <c r="AT106" s="8" t="s">
        <v>46</v>
      </c>
      <c r="AU106" s="8">
        <v>102</v>
      </c>
      <c r="AV106" s="8">
        <v>146</v>
      </c>
      <c r="AW106" s="14" t="s">
        <v>80</v>
      </c>
      <c r="AX106" s="7" t="s">
        <v>166</v>
      </c>
      <c r="AY106" s="8" t="s">
        <v>138</v>
      </c>
      <c r="AZ106" s="21">
        <v>500</v>
      </c>
      <c r="BA106" s="8"/>
      <c r="BB106" s="43" t="s">
        <v>200</v>
      </c>
      <c r="BC106" s="43" t="s">
        <v>76</v>
      </c>
      <c r="BD106" s="38"/>
      <c r="BE106" s="77" t="s">
        <v>114</v>
      </c>
      <c r="BF106" s="7">
        <v>0</v>
      </c>
      <c r="BG106" s="7">
        <v>1</v>
      </c>
      <c r="BH106" s="73">
        <f>+BF106/(BF106+BG106)</f>
        <v>0</v>
      </c>
      <c r="BI106" s="7">
        <v>91</v>
      </c>
      <c r="BJ106" s="88">
        <v>97</v>
      </c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</row>
    <row r="107" spans="1:79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>
        <v>253</v>
      </c>
      <c r="AQ107" s="8" t="s">
        <v>49</v>
      </c>
      <c r="AR107" s="12">
        <v>29296</v>
      </c>
      <c r="AS107" s="7" t="s">
        <v>167</v>
      </c>
      <c r="AT107" s="14" t="s">
        <v>65</v>
      </c>
      <c r="AU107" s="8">
        <v>106</v>
      </c>
      <c r="AV107" s="8">
        <v>73</v>
      </c>
      <c r="AW107" s="8" t="s">
        <v>46</v>
      </c>
      <c r="AX107" s="7" t="s">
        <v>175</v>
      </c>
      <c r="AY107" s="8" t="s">
        <v>107</v>
      </c>
      <c r="AZ107" s="21">
        <v>3383</v>
      </c>
      <c r="BA107" s="8"/>
      <c r="BB107" s="43" t="s">
        <v>200</v>
      </c>
      <c r="BC107" s="43" t="s">
        <v>243</v>
      </c>
      <c r="BD107" s="38"/>
      <c r="BE107" s="54"/>
      <c r="BF107" s="1"/>
      <c r="BG107" s="1"/>
      <c r="BH107" s="1"/>
      <c r="BI107" s="2"/>
      <c r="BJ107" s="130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</row>
    <row r="108" spans="1:79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8"/>
      <c r="AR108" s="12"/>
      <c r="AS108" s="7"/>
      <c r="AT108" s="14"/>
      <c r="AU108" s="8"/>
      <c r="AV108" s="8"/>
      <c r="AW108" s="8"/>
      <c r="AX108" s="7"/>
      <c r="AY108" s="8"/>
      <c r="AZ108" s="21"/>
      <c r="BA108" s="8"/>
      <c r="BB108" s="43"/>
      <c r="BC108" s="43"/>
      <c r="BD108" s="38"/>
      <c r="BE108" s="54"/>
      <c r="BF108" s="52">
        <f>SUM(BF91:BF106)</f>
        <v>2</v>
      </c>
      <c r="BG108" s="52">
        <f>SUM(BG91:BG106)</f>
        <v>14</v>
      </c>
      <c r="BH108" s="57">
        <f>+BF108/(BF108+BG108)</f>
        <v>0.125</v>
      </c>
      <c r="BI108" s="58">
        <f>SUM(BI91:BI106)</f>
        <v>1473</v>
      </c>
      <c r="BJ108" s="59">
        <f>SUM(BJ91:BJ106)</f>
        <v>1703</v>
      </c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</row>
    <row r="109" spans="1:79" ht="15" thickBo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8"/>
      <c r="AR109" s="12"/>
      <c r="AS109" s="7"/>
      <c r="AT109" s="14"/>
      <c r="AU109" s="8"/>
      <c r="AV109" s="8"/>
      <c r="AW109" s="8"/>
      <c r="AX109" s="7"/>
      <c r="BA109" s="131" t="s">
        <v>279</v>
      </c>
      <c r="BC109" s="43"/>
      <c r="BD109" s="38"/>
      <c r="BE109" s="61"/>
      <c r="BF109" s="62"/>
      <c r="BG109" s="62"/>
      <c r="BH109" s="63">
        <f>+BF108+BG108</f>
        <v>16</v>
      </c>
      <c r="BI109" s="64">
        <f>+BI108/BH109</f>
        <v>92.0625</v>
      </c>
      <c r="BJ109" s="65">
        <f>+BJ108/BH109</f>
        <v>106.4375</v>
      </c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</row>
    <row r="110" spans="1:79" ht="15" thickBo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8"/>
      <c r="AR110" s="12"/>
      <c r="AS110" s="7"/>
      <c r="AT110" s="14"/>
      <c r="AU110" s="8"/>
      <c r="AV110" s="8"/>
      <c r="AW110" s="8"/>
      <c r="AX110" s="7"/>
      <c r="AY110" s="8" t="s">
        <v>253</v>
      </c>
      <c r="AZ110" s="21">
        <f>+AZ70+AZ71+AZ74+AZ77+AZ81+AZ82+AZ84+AZ86+AZ87+AZ88+AZ90+AZ91+AZ95+AZ97+AZ99+AZ102+AZ104+AZ107</f>
        <v>24776</v>
      </c>
      <c r="BA110" s="7">
        <v>18</v>
      </c>
      <c r="BB110" s="132">
        <f>+AZ110/BA110</f>
        <v>1376.4444444444443</v>
      </c>
      <c r="BC110" s="43"/>
      <c r="BD110" s="38"/>
      <c r="BE110" s="38"/>
      <c r="BF110" s="38"/>
      <c r="BG110" s="38"/>
      <c r="BH110" s="38"/>
      <c r="BI110" s="129"/>
      <c r="BJ110" s="129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</row>
    <row r="111" spans="1:79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8"/>
      <c r="AR111" s="12"/>
      <c r="AS111" s="7"/>
      <c r="AT111" s="14"/>
      <c r="AU111" s="8"/>
      <c r="AV111" s="8"/>
      <c r="AW111" s="8"/>
      <c r="AX111" s="7"/>
      <c r="AY111" s="8" t="s">
        <v>261</v>
      </c>
      <c r="AZ111" s="21">
        <f>+AZ72+AZ73+AZ75+AZ76+AZ78+AZ79+AZ80+AZ85+AZ89+AZ92+AZ98+AZ100+AZ101+AZ103+AZ105+AZ106</f>
        <v>25659</v>
      </c>
      <c r="BA111" s="7">
        <v>16</v>
      </c>
      <c r="BB111" s="132">
        <f>+AZ111/BA111</f>
        <v>1603.6875</v>
      </c>
      <c r="BC111" s="43"/>
      <c r="BD111" s="38"/>
      <c r="BE111" s="128" t="s">
        <v>210</v>
      </c>
      <c r="BF111" s="49" t="s">
        <v>204</v>
      </c>
      <c r="BG111" s="49" t="s">
        <v>205</v>
      </c>
      <c r="BH111" s="49" t="s">
        <v>206</v>
      </c>
      <c r="BI111" s="49" t="s">
        <v>207</v>
      </c>
      <c r="BJ111" s="50" t="s">
        <v>208</v>
      </c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</row>
    <row r="112" spans="1:79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8"/>
      <c r="AR112" s="12"/>
      <c r="AS112" s="7"/>
      <c r="AT112" s="14"/>
      <c r="AU112" s="8"/>
      <c r="AV112" s="8"/>
      <c r="AW112" s="8"/>
      <c r="AX112" s="7"/>
      <c r="AY112" s="8"/>
      <c r="AZ112" s="21"/>
      <c r="BA112" s="7"/>
      <c r="BB112" s="97"/>
      <c r="BC112" s="43"/>
      <c r="BD112" s="38"/>
      <c r="BE112" s="75" t="s">
        <v>70</v>
      </c>
      <c r="BF112" s="7">
        <f t="shared" ref="BF112:BG115" si="27">BF70+BF91</f>
        <v>0</v>
      </c>
      <c r="BG112" s="7">
        <f t="shared" si="27"/>
        <v>2</v>
      </c>
      <c r="BH112" s="73">
        <f>+BF112/(BF112+BG112)</f>
        <v>0</v>
      </c>
      <c r="BI112" s="7">
        <f t="shared" ref="BI112:BJ115" si="28">BI70+BI91</f>
        <v>175</v>
      </c>
      <c r="BJ112" s="88">
        <f t="shared" si="28"/>
        <v>182</v>
      </c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</row>
    <row r="113" spans="1:79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8"/>
      <c r="AR113" s="12"/>
      <c r="AS113" s="7"/>
      <c r="AT113" s="14"/>
      <c r="AU113" s="8"/>
      <c r="AV113" s="8"/>
      <c r="AW113" s="8"/>
      <c r="AX113" s="7"/>
      <c r="AY113" s="8"/>
      <c r="AZ113" s="21"/>
      <c r="BA113" s="7"/>
      <c r="BB113" s="97"/>
      <c r="BC113" s="43"/>
      <c r="BD113" s="38"/>
      <c r="BE113" s="77" t="s">
        <v>80</v>
      </c>
      <c r="BF113" s="7">
        <f t="shared" si="27"/>
        <v>1</v>
      </c>
      <c r="BG113" s="7">
        <f t="shared" si="27"/>
        <v>3</v>
      </c>
      <c r="BH113" s="73">
        <f>+BF113/(BF113+BG113)</f>
        <v>0.25</v>
      </c>
      <c r="BI113" s="7">
        <f t="shared" si="28"/>
        <v>375</v>
      </c>
      <c r="BJ113" s="88">
        <f t="shared" si="28"/>
        <v>468</v>
      </c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</row>
    <row r="114" spans="1:79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8"/>
      <c r="AR114" s="12"/>
      <c r="AS114" s="7"/>
      <c r="AT114" s="14"/>
      <c r="AU114" s="8"/>
      <c r="AV114" s="8"/>
      <c r="AW114" s="8"/>
      <c r="AX114" s="7"/>
      <c r="AY114" s="8"/>
      <c r="AZ114" s="21"/>
      <c r="BA114" s="7"/>
      <c r="BB114" s="97"/>
      <c r="BC114" s="43"/>
      <c r="BD114" s="38"/>
      <c r="BE114" s="77" t="s">
        <v>145</v>
      </c>
      <c r="BF114" s="7">
        <f t="shared" si="27"/>
        <v>0</v>
      </c>
      <c r="BG114" s="7">
        <f t="shared" si="27"/>
        <v>0</v>
      </c>
      <c r="BH114" s="73">
        <v>0</v>
      </c>
      <c r="BI114" s="7">
        <f t="shared" si="28"/>
        <v>0</v>
      </c>
      <c r="BJ114" s="88">
        <f t="shared" si="28"/>
        <v>0</v>
      </c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</row>
    <row r="115" spans="1:79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8"/>
      <c r="AR115" s="12"/>
      <c r="AS115" s="7"/>
      <c r="AT115" s="14"/>
      <c r="AU115" s="8"/>
      <c r="AV115" s="8"/>
      <c r="AW115" s="8"/>
      <c r="AX115" s="7"/>
      <c r="AY115" s="8"/>
      <c r="AZ115" s="21"/>
      <c r="BA115" s="7"/>
      <c r="BB115" s="97"/>
      <c r="BC115" s="43"/>
      <c r="BD115" s="38"/>
      <c r="BE115" s="77" t="s">
        <v>130</v>
      </c>
      <c r="BF115" s="7">
        <f t="shared" si="27"/>
        <v>1</v>
      </c>
      <c r="BG115" s="7">
        <f t="shared" si="27"/>
        <v>1</v>
      </c>
      <c r="BH115" s="73">
        <f>+BF115/(BF115+BG115)</f>
        <v>0.5</v>
      </c>
      <c r="BI115" s="7">
        <f t="shared" si="28"/>
        <v>186</v>
      </c>
      <c r="BJ115" s="88">
        <f t="shared" si="28"/>
        <v>193</v>
      </c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</row>
    <row r="116" spans="1:79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8"/>
      <c r="AR116" s="12"/>
      <c r="AS116" s="7"/>
      <c r="AT116" s="14"/>
      <c r="AU116" s="8"/>
      <c r="AV116" s="8"/>
      <c r="AW116" s="8"/>
      <c r="AX116" s="7"/>
      <c r="AY116" s="8"/>
      <c r="AZ116" s="21"/>
      <c r="BA116" s="7"/>
      <c r="BB116" s="97"/>
      <c r="BC116" s="43"/>
      <c r="BD116" s="38"/>
      <c r="BE116" s="77"/>
      <c r="BF116" s="7"/>
      <c r="BG116" s="7"/>
      <c r="BH116" s="7"/>
      <c r="BI116" s="7"/>
      <c r="BJ116" s="8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</row>
    <row r="117" spans="1:79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8"/>
      <c r="AR117" s="12"/>
      <c r="AS117" s="7"/>
      <c r="AT117" s="14"/>
      <c r="AU117" s="8"/>
      <c r="AV117" s="8"/>
      <c r="AW117" s="8"/>
      <c r="AX117" s="7"/>
      <c r="AY117" s="8"/>
      <c r="AZ117" s="21"/>
      <c r="BA117" s="7"/>
      <c r="BB117" s="97"/>
      <c r="BC117" s="43"/>
      <c r="BD117" s="38"/>
      <c r="BE117" s="75" t="s">
        <v>45</v>
      </c>
      <c r="BF117" s="7">
        <f>BF75+BF96</f>
        <v>2</v>
      </c>
      <c r="BG117" s="7">
        <f>BG75+BG96</f>
        <v>3</v>
      </c>
      <c r="BH117" s="73">
        <f>+BF117/(BF117+BG117)</f>
        <v>0.4</v>
      </c>
      <c r="BI117" s="7">
        <f>BI75+BI96</f>
        <v>555</v>
      </c>
      <c r="BJ117" s="88">
        <f>BJ75+BJ96</f>
        <v>577</v>
      </c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</row>
    <row r="118" spans="1:79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8"/>
      <c r="AR118" s="12"/>
      <c r="AS118" s="7"/>
      <c r="AT118" s="14"/>
      <c r="AU118" s="8"/>
      <c r="AV118" s="8"/>
      <c r="AW118" s="8"/>
      <c r="AX118" s="7"/>
      <c r="AY118" s="8"/>
      <c r="AZ118" s="21"/>
      <c r="BA118" s="7"/>
      <c r="BB118" s="97"/>
      <c r="BC118" s="43"/>
      <c r="BD118" s="38"/>
      <c r="BE118" s="77" t="s">
        <v>65</v>
      </c>
      <c r="BF118" s="7">
        <f>BF76+BF97</f>
        <v>0</v>
      </c>
      <c r="BG118" s="7">
        <f>BG76+BG97</f>
        <v>4</v>
      </c>
      <c r="BH118" s="73">
        <f>+BF118/(BF118+BG118)</f>
        <v>0</v>
      </c>
      <c r="BI118" s="7">
        <f>BI76+BI97</f>
        <v>331</v>
      </c>
      <c r="BJ118" s="88">
        <f>BJ76+BJ97</f>
        <v>399</v>
      </c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</row>
    <row r="119" spans="1:79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8"/>
      <c r="AR119" s="12"/>
      <c r="AS119" s="7"/>
      <c r="AT119" s="14"/>
      <c r="AU119" s="8"/>
      <c r="AV119" s="8"/>
      <c r="AW119" s="8"/>
      <c r="AX119" s="7"/>
      <c r="AY119" s="8"/>
      <c r="AZ119" s="21"/>
      <c r="BA119" s="7"/>
      <c r="BB119" s="97"/>
      <c r="BC119" s="43"/>
      <c r="BD119" s="38"/>
      <c r="BE119" s="77" t="s">
        <v>46</v>
      </c>
      <c r="BF119" s="7"/>
      <c r="BG119" s="7"/>
      <c r="BH119" s="73"/>
      <c r="BI119" s="7"/>
      <c r="BJ119" s="8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</row>
    <row r="120" spans="1:79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8"/>
      <c r="AR120" s="12"/>
      <c r="AS120" s="7"/>
      <c r="AT120" s="14"/>
      <c r="AU120" s="8"/>
      <c r="AV120" s="8"/>
      <c r="AW120" s="8"/>
      <c r="AX120" s="7"/>
      <c r="AY120" s="8"/>
      <c r="AZ120" s="21"/>
      <c r="BA120" s="7"/>
      <c r="BB120" s="97"/>
      <c r="BC120" s="43"/>
      <c r="BD120" s="38"/>
      <c r="BE120" s="77" t="s">
        <v>55</v>
      </c>
      <c r="BF120" s="7">
        <f>BF78+BF99</f>
        <v>1</v>
      </c>
      <c r="BG120" s="7">
        <f>BG78+BG99</f>
        <v>3</v>
      </c>
      <c r="BH120" s="73">
        <f>+BF120/(BF120+BG120)</f>
        <v>0.25</v>
      </c>
      <c r="BI120" s="7">
        <f>BI78+BI99</f>
        <v>336</v>
      </c>
      <c r="BJ120" s="88">
        <f>BJ78+BJ99</f>
        <v>364</v>
      </c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</row>
    <row r="121" spans="1:79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8"/>
      <c r="AR121" s="12"/>
      <c r="AS121" s="7"/>
      <c r="AT121" s="14"/>
      <c r="AU121" s="8"/>
      <c r="AV121" s="8"/>
      <c r="AW121" s="8"/>
      <c r="AX121" s="7"/>
      <c r="AY121" s="8"/>
      <c r="AZ121" s="21"/>
      <c r="BA121" s="7"/>
      <c r="BB121" s="97"/>
      <c r="BC121" s="43"/>
      <c r="BD121" s="38"/>
      <c r="BE121" s="77" t="s">
        <v>147</v>
      </c>
      <c r="BF121" s="7">
        <f>BF79+BF100</f>
        <v>1</v>
      </c>
      <c r="BG121" s="7">
        <f>BG79+BG100</f>
        <v>2</v>
      </c>
      <c r="BH121" s="73">
        <f>+BF121/(BF121+BG121)</f>
        <v>0.33333333333333331</v>
      </c>
      <c r="BI121" s="7">
        <f>BI79+BI100</f>
        <v>273</v>
      </c>
      <c r="BJ121" s="88">
        <f>BJ79+BJ100</f>
        <v>273</v>
      </c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</row>
    <row r="122" spans="1:79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8"/>
      <c r="AR122" s="12"/>
      <c r="AS122" s="7"/>
      <c r="AT122" s="14"/>
      <c r="AU122" s="8"/>
      <c r="AV122" s="8"/>
      <c r="AW122" s="8"/>
      <c r="AX122" s="7"/>
      <c r="AY122" s="8"/>
      <c r="AZ122" s="21"/>
      <c r="BA122" s="7"/>
      <c r="BB122" s="97"/>
      <c r="BC122" s="43"/>
      <c r="BD122" s="38"/>
      <c r="BE122" s="77"/>
      <c r="BF122" s="8"/>
      <c r="BG122" s="8"/>
      <c r="BH122" s="8"/>
      <c r="BI122" s="7"/>
      <c r="BJ122" s="8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</row>
    <row r="123" spans="1:79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8"/>
      <c r="AR123" s="12"/>
      <c r="AS123" s="7"/>
      <c r="AT123" s="14"/>
      <c r="AU123" s="8"/>
      <c r="AV123" s="8"/>
      <c r="AW123" s="8"/>
      <c r="AX123" s="7"/>
      <c r="AY123" s="8"/>
      <c r="AZ123" s="21"/>
      <c r="BA123" s="7"/>
      <c r="BB123" s="97"/>
      <c r="BC123" s="43"/>
      <c r="BD123" s="38"/>
      <c r="BE123" s="77" t="s">
        <v>124</v>
      </c>
      <c r="BF123" s="7">
        <f t="shared" ref="BF123:BG127" si="29">BF81+BF102</f>
        <v>1</v>
      </c>
      <c r="BG123" s="7">
        <f t="shared" si="29"/>
        <v>0</v>
      </c>
      <c r="BH123" s="73">
        <f>+BF123/(BF123+BG123)</f>
        <v>1</v>
      </c>
      <c r="BI123" s="7">
        <f t="shared" ref="BI123:BJ127" si="30">BI81+BI102</f>
        <v>97</v>
      </c>
      <c r="BJ123" s="88">
        <f t="shared" si="30"/>
        <v>91</v>
      </c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</row>
    <row r="124" spans="1:79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8"/>
      <c r="AR124" s="12"/>
      <c r="AS124" s="7"/>
      <c r="AT124" s="14"/>
      <c r="AU124" s="8"/>
      <c r="AV124" s="8"/>
      <c r="AW124" s="8"/>
      <c r="AX124" s="7"/>
      <c r="AY124" s="8"/>
      <c r="AZ124" s="21"/>
      <c r="BA124" s="7"/>
      <c r="BB124" s="97"/>
      <c r="BC124" s="43"/>
      <c r="BD124" s="38"/>
      <c r="BE124" s="77" t="s">
        <v>125</v>
      </c>
      <c r="BF124" s="7">
        <f t="shared" si="29"/>
        <v>2</v>
      </c>
      <c r="BG124" s="7">
        <f t="shared" si="29"/>
        <v>0</v>
      </c>
      <c r="BH124" s="73">
        <f>+BF124/(BF124+BG124)</f>
        <v>1</v>
      </c>
      <c r="BI124" s="7">
        <f t="shared" si="30"/>
        <v>197</v>
      </c>
      <c r="BJ124" s="88">
        <f t="shared" si="30"/>
        <v>193</v>
      </c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</row>
    <row r="125" spans="1:79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8"/>
      <c r="AR125" s="12"/>
      <c r="AS125" s="7"/>
      <c r="AT125" s="14"/>
      <c r="AU125" s="8"/>
      <c r="AV125" s="8"/>
      <c r="AW125" s="8"/>
      <c r="AX125" s="7"/>
      <c r="AY125" s="8"/>
      <c r="AZ125" s="21"/>
      <c r="BA125" s="7"/>
      <c r="BB125" s="97"/>
      <c r="BC125" s="43"/>
      <c r="BD125" s="38"/>
      <c r="BE125" s="77" t="s">
        <v>58</v>
      </c>
      <c r="BF125" s="7">
        <f t="shared" si="29"/>
        <v>0</v>
      </c>
      <c r="BG125" s="7">
        <f t="shared" si="29"/>
        <v>3</v>
      </c>
      <c r="BH125" s="73">
        <f>+BF125/(BF125+BG125)</f>
        <v>0</v>
      </c>
      <c r="BI125" s="7">
        <f t="shared" si="30"/>
        <v>247</v>
      </c>
      <c r="BJ125" s="88">
        <f t="shared" si="30"/>
        <v>279</v>
      </c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</row>
    <row r="126" spans="1:79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8"/>
      <c r="AR126" s="12"/>
      <c r="AS126" s="7"/>
      <c r="AT126" s="14"/>
      <c r="AU126" s="8"/>
      <c r="AV126" s="8"/>
      <c r="AW126" s="8"/>
      <c r="AX126" s="7"/>
      <c r="AY126" s="8"/>
      <c r="AZ126" s="21"/>
      <c r="BA126" s="7"/>
      <c r="BB126" s="97"/>
      <c r="BC126" s="43"/>
      <c r="BD126" s="38"/>
      <c r="BE126" s="77" t="s">
        <v>151</v>
      </c>
      <c r="BF126" s="7">
        <f t="shared" si="29"/>
        <v>0</v>
      </c>
      <c r="BG126" s="7">
        <f t="shared" si="29"/>
        <v>2</v>
      </c>
      <c r="BH126" s="73">
        <f>+BF126/(BF126+BG126)</f>
        <v>0</v>
      </c>
      <c r="BI126" s="7">
        <f t="shared" si="30"/>
        <v>181</v>
      </c>
      <c r="BJ126" s="88">
        <f t="shared" si="30"/>
        <v>225</v>
      </c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</row>
    <row r="127" spans="1:79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8"/>
      <c r="AR127" s="12"/>
      <c r="AS127" s="7"/>
      <c r="AT127" s="14"/>
      <c r="AU127" s="8"/>
      <c r="AV127" s="8"/>
      <c r="AW127" s="8"/>
      <c r="AX127" s="7"/>
      <c r="AY127" s="8"/>
      <c r="AZ127" s="21"/>
      <c r="BA127" s="7"/>
      <c r="BB127" s="97"/>
      <c r="BC127" s="43"/>
      <c r="BD127" s="38"/>
      <c r="BE127" s="77" t="s">
        <v>114</v>
      </c>
      <c r="BF127" s="7">
        <f t="shared" si="29"/>
        <v>1</v>
      </c>
      <c r="BG127" s="7">
        <f t="shared" si="29"/>
        <v>1</v>
      </c>
      <c r="BH127" s="73">
        <f>+BF127/(BF127+BG127)</f>
        <v>0.5</v>
      </c>
      <c r="BI127" s="7">
        <f t="shared" si="30"/>
        <v>185</v>
      </c>
      <c r="BJ127" s="88">
        <f t="shared" si="30"/>
        <v>183</v>
      </c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</row>
    <row r="128" spans="1:79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8"/>
      <c r="AR128" s="12"/>
      <c r="AS128" s="7"/>
      <c r="AT128" s="14"/>
      <c r="AU128" s="8"/>
      <c r="AV128" s="8"/>
      <c r="AW128" s="8"/>
      <c r="AX128" s="7"/>
      <c r="AY128" s="8"/>
      <c r="AZ128" s="21"/>
      <c r="BA128" s="7"/>
      <c r="BB128" s="97"/>
      <c r="BC128" s="43"/>
      <c r="BD128" s="38"/>
      <c r="BE128" s="54"/>
      <c r="BF128" s="1"/>
      <c r="BG128" s="1"/>
      <c r="BH128" s="1"/>
      <c r="BI128" s="2"/>
      <c r="BJ128" s="130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</row>
    <row r="129" spans="1:79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8"/>
      <c r="AR129" s="12"/>
      <c r="AS129" s="7"/>
      <c r="AT129" s="14"/>
      <c r="AU129" s="8"/>
      <c r="AV129" s="8"/>
      <c r="AW129" s="8"/>
      <c r="AX129" s="7"/>
      <c r="AY129" s="8"/>
      <c r="AZ129" s="21"/>
      <c r="BA129" s="7"/>
      <c r="BB129" s="97"/>
      <c r="BC129" s="43"/>
      <c r="BD129" s="38"/>
      <c r="BE129" s="54"/>
      <c r="BF129" s="52">
        <f>SUM(BF112:BF127)</f>
        <v>10</v>
      </c>
      <c r="BG129" s="52">
        <f>SUM(BG112:BG127)</f>
        <v>24</v>
      </c>
      <c r="BH129" s="57">
        <f>+BF129/(BF129+BG129)</f>
        <v>0.29411764705882354</v>
      </c>
      <c r="BI129" s="58">
        <f>SUM(BI112:BI127)</f>
        <v>3138</v>
      </c>
      <c r="BJ129" s="59">
        <f>SUM(BJ112:BJ127)</f>
        <v>3427</v>
      </c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</row>
    <row r="130" spans="1:79" ht="15" thickBo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8"/>
      <c r="AR130" s="12"/>
      <c r="AS130" s="7"/>
      <c r="AT130" s="14"/>
      <c r="AU130" s="8"/>
      <c r="AV130" s="8"/>
      <c r="AW130" s="8"/>
      <c r="AX130" s="7"/>
      <c r="AY130" s="8"/>
      <c r="AZ130" s="21"/>
      <c r="BA130" s="7"/>
      <c r="BB130" s="97"/>
      <c r="BC130" s="43"/>
      <c r="BD130" s="38"/>
      <c r="BE130" s="61"/>
      <c r="BF130" s="62"/>
      <c r="BG130" s="62"/>
      <c r="BH130" s="63">
        <f>+BH88+BH109</f>
        <v>34</v>
      </c>
      <c r="BI130" s="64">
        <f>+BI129/BH130</f>
        <v>92.294117647058826</v>
      </c>
      <c r="BJ130" s="65">
        <f>+BJ129/BH130</f>
        <v>100.79411764705883</v>
      </c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</row>
    <row r="131" spans="1:79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8"/>
      <c r="AR131" s="12"/>
      <c r="AS131" s="7"/>
      <c r="AT131" s="14"/>
      <c r="AU131" s="8"/>
      <c r="AV131" s="8"/>
      <c r="AW131" s="8"/>
      <c r="AX131" s="7"/>
      <c r="AY131" s="8"/>
      <c r="AZ131" s="21"/>
      <c r="BA131" s="7"/>
      <c r="BB131" s="97"/>
      <c r="BC131" s="43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</row>
    <row r="132" spans="1:79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8"/>
      <c r="AR132" s="12"/>
      <c r="AS132" s="7"/>
      <c r="AT132" s="14"/>
      <c r="AU132" s="8"/>
      <c r="AV132" s="8"/>
      <c r="AW132" s="8"/>
      <c r="AX132" s="7"/>
      <c r="AY132" s="8"/>
      <c r="AZ132" s="21"/>
      <c r="BA132" s="7"/>
      <c r="BB132" s="97"/>
      <c r="BC132" s="43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</row>
    <row r="133" spans="1:79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8"/>
      <c r="AR133" s="12"/>
      <c r="AS133" s="7"/>
      <c r="AT133" s="14"/>
      <c r="AU133" s="8"/>
      <c r="AV133" s="8"/>
      <c r="AW133" s="8"/>
      <c r="AX133" s="7"/>
      <c r="AY133" s="8"/>
      <c r="AZ133" s="21"/>
      <c r="BA133" s="7"/>
      <c r="BB133" s="97"/>
      <c r="BC133" s="43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</row>
    <row r="134" spans="1:79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8"/>
      <c r="AR134" s="12"/>
      <c r="AS134" s="7"/>
      <c r="AT134" s="14"/>
      <c r="AU134" s="8"/>
      <c r="AV134" s="8"/>
      <c r="AW134" s="8"/>
      <c r="AX134" s="7"/>
      <c r="AY134" s="8"/>
      <c r="AZ134" s="21"/>
      <c r="BA134" s="7"/>
      <c r="BB134" s="97"/>
      <c r="BC134" s="43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</row>
    <row r="135" spans="1:79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8"/>
      <c r="AR135" s="12"/>
      <c r="AS135" s="7"/>
      <c r="AT135" s="14"/>
      <c r="AU135" s="8"/>
      <c r="AV135" s="8"/>
      <c r="AW135" s="8"/>
      <c r="AX135" s="7"/>
      <c r="AY135" s="8"/>
      <c r="AZ135" s="21"/>
      <c r="BA135" s="7"/>
      <c r="BB135" s="97"/>
      <c r="BC135" s="43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</row>
    <row r="136" spans="1:79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8"/>
      <c r="AR136" s="12"/>
      <c r="AS136" s="7"/>
      <c r="AT136" s="14"/>
      <c r="AU136" s="8"/>
      <c r="AV136" s="8"/>
      <c r="AW136" s="8"/>
      <c r="AX136" s="7"/>
      <c r="AY136" s="8"/>
      <c r="AZ136" s="21"/>
      <c r="BA136" s="7"/>
      <c r="BB136" s="97"/>
      <c r="BC136" s="43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</row>
    <row r="137" spans="1:79" x14ac:dyDescent="0.3">
      <c r="A137" s="47"/>
      <c r="B137" s="47" t="s">
        <v>249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6"/>
      <c r="BC137" s="46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38"/>
    </row>
    <row r="138" spans="1:79" x14ac:dyDescent="0.3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43"/>
      <c r="BC138" s="43"/>
      <c r="BD138" s="38"/>
      <c r="BE138" s="11" t="s">
        <v>252</v>
      </c>
      <c r="BF138" s="38"/>
      <c r="BG138" s="38"/>
      <c r="BH138" s="11"/>
      <c r="BI138" s="1"/>
      <c r="BJ138" s="1"/>
      <c r="BK138" s="1"/>
      <c r="BL138" s="1"/>
      <c r="BM138" s="1"/>
      <c r="BN138" s="1"/>
      <c r="BO138" s="1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</row>
    <row r="139" spans="1:79" ht="15" thickBo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43"/>
      <c r="BC139" s="43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</row>
    <row r="140" spans="1:79" x14ac:dyDescent="0.3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43"/>
      <c r="BC140" s="43"/>
      <c r="BD140" s="38"/>
      <c r="BE140" s="48" t="s">
        <v>203</v>
      </c>
      <c r="BF140" s="49" t="s">
        <v>204</v>
      </c>
      <c r="BG140" s="49" t="s">
        <v>205</v>
      </c>
      <c r="BH140" s="49" t="s">
        <v>206</v>
      </c>
      <c r="BI140" s="49" t="s">
        <v>207</v>
      </c>
      <c r="BJ140" s="50" t="s">
        <v>208</v>
      </c>
      <c r="BK140" s="51"/>
      <c r="BL140" s="48" t="s">
        <v>209</v>
      </c>
      <c r="BM140" s="49" t="s">
        <v>204</v>
      </c>
      <c r="BN140" s="49" t="s">
        <v>205</v>
      </c>
      <c r="BO140" s="49" t="s">
        <v>206</v>
      </c>
      <c r="BP140" s="49" t="s">
        <v>207</v>
      </c>
      <c r="BQ140" s="50" t="s">
        <v>208</v>
      </c>
      <c r="BR140" s="52"/>
      <c r="BS140" s="48" t="s">
        <v>210</v>
      </c>
      <c r="BT140" s="49" t="s">
        <v>204</v>
      </c>
      <c r="BU140" s="49" t="s">
        <v>205</v>
      </c>
      <c r="BV140" s="49" t="s">
        <v>206</v>
      </c>
      <c r="BW140" s="49" t="s">
        <v>207</v>
      </c>
      <c r="BX140" s="50" t="s">
        <v>208</v>
      </c>
      <c r="BY140" s="38"/>
      <c r="BZ140" s="38"/>
      <c r="CA140" s="38"/>
    </row>
    <row r="141" spans="1:79" x14ac:dyDescent="0.3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43"/>
      <c r="BC141" s="43"/>
      <c r="BD141" s="38"/>
      <c r="BE141" s="75" t="s">
        <v>124</v>
      </c>
      <c r="BF141" s="7">
        <f>+BF81</f>
        <v>1</v>
      </c>
      <c r="BG141" s="7">
        <f>+BG81</f>
        <v>0</v>
      </c>
      <c r="BH141" s="73">
        <f>+BF141/(BF141+BG141)</f>
        <v>1</v>
      </c>
      <c r="BI141" s="7">
        <f>+BI81</f>
        <v>97</v>
      </c>
      <c r="BJ141" s="88">
        <f>+BJ81</f>
        <v>91</v>
      </c>
      <c r="BK141" s="18"/>
      <c r="BL141" s="75" t="s">
        <v>124</v>
      </c>
      <c r="BM141" s="7">
        <f>+BF102</f>
        <v>0</v>
      </c>
      <c r="BN141" s="7">
        <f>+BG102</f>
        <v>0</v>
      </c>
      <c r="BO141" s="73">
        <v>0</v>
      </c>
      <c r="BP141" s="7">
        <f>+BI102</f>
        <v>0</v>
      </c>
      <c r="BQ141" s="7">
        <f>+BJ102</f>
        <v>0</v>
      </c>
      <c r="BR141" s="76"/>
      <c r="BS141" s="75" t="s">
        <v>124</v>
      </c>
      <c r="BT141" s="7">
        <f>+BF141+BM141</f>
        <v>1</v>
      </c>
      <c r="BU141" s="7">
        <f t="shared" ref="BU141:BU154" si="31">+BG141+BN141</f>
        <v>0</v>
      </c>
      <c r="BV141" s="73">
        <f t="shared" ref="BV141:BV155" si="32">+BT141/(BT141+BU141)</f>
        <v>1</v>
      </c>
      <c r="BW141" s="7">
        <f t="shared" ref="BW141:BX154" si="33">+BI141+BP141</f>
        <v>97</v>
      </c>
      <c r="BX141" s="88">
        <f t="shared" si="33"/>
        <v>91</v>
      </c>
      <c r="BY141" s="38"/>
      <c r="BZ141" s="38"/>
      <c r="CA141" s="38"/>
    </row>
    <row r="142" spans="1:79" x14ac:dyDescent="0.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43"/>
      <c r="BC142" s="43"/>
      <c r="BD142" s="38"/>
      <c r="BE142" s="77" t="s">
        <v>45</v>
      </c>
      <c r="BF142" s="7">
        <f>+BF10+BF75</f>
        <v>1</v>
      </c>
      <c r="BG142" s="7">
        <f>+BG10+BG75</f>
        <v>1</v>
      </c>
      <c r="BH142" s="73">
        <f t="shared" ref="BH142:BH155" si="34">+BF142/(BF142+BG142)</f>
        <v>0.5</v>
      </c>
      <c r="BI142" s="7">
        <f>+BI10+BI75</f>
        <v>218</v>
      </c>
      <c r="BJ142" s="88">
        <f>+BJ10+BJ75</f>
        <v>214</v>
      </c>
      <c r="BK142" s="8"/>
      <c r="BL142" s="77" t="s">
        <v>45</v>
      </c>
      <c r="BM142" s="7">
        <f>+BF24+BF96</f>
        <v>1</v>
      </c>
      <c r="BN142" s="7">
        <f>+BG24+BG96</f>
        <v>2</v>
      </c>
      <c r="BO142" s="73">
        <f t="shared" ref="BO142:BO155" si="35">+BM142/(BM142+BN142)</f>
        <v>0.33333333333333331</v>
      </c>
      <c r="BP142" s="7">
        <f>+BI24+BI96</f>
        <v>337</v>
      </c>
      <c r="BQ142" s="7">
        <f>+BJ24+BJ96</f>
        <v>363</v>
      </c>
      <c r="BR142" s="76"/>
      <c r="BS142" s="77" t="s">
        <v>45</v>
      </c>
      <c r="BT142" s="7">
        <f t="shared" ref="BT142:BT154" si="36">+BF142+BM142</f>
        <v>2</v>
      </c>
      <c r="BU142" s="7">
        <f t="shared" si="31"/>
        <v>3</v>
      </c>
      <c r="BV142" s="73">
        <f t="shared" si="32"/>
        <v>0.4</v>
      </c>
      <c r="BW142" s="7">
        <f t="shared" si="33"/>
        <v>555</v>
      </c>
      <c r="BX142" s="88">
        <f t="shared" si="33"/>
        <v>577</v>
      </c>
      <c r="BY142" s="38"/>
      <c r="BZ142" s="38"/>
      <c r="CA142" s="38"/>
    </row>
    <row r="143" spans="1:79" x14ac:dyDescent="0.3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43"/>
      <c r="BC143" s="43"/>
      <c r="BD143" s="38"/>
      <c r="BE143" s="77" t="s">
        <v>125</v>
      </c>
      <c r="BF143" s="7">
        <f>+BF82</f>
        <v>1</v>
      </c>
      <c r="BG143" s="7">
        <f>+BG82</f>
        <v>0</v>
      </c>
      <c r="BH143" s="73">
        <f t="shared" si="34"/>
        <v>1</v>
      </c>
      <c r="BI143" s="7">
        <f>+BI82</f>
        <v>100</v>
      </c>
      <c r="BJ143" s="88">
        <f>+BJ82</f>
        <v>98</v>
      </c>
      <c r="BK143" s="8"/>
      <c r="BL143" s="77" t="s">
        <v>125</v>
      </c>
      <c r="BM143" s="7">
        <f>+BF103</f>
        <v>1</v>
      </c>
      <c r="BN143" s="7">
        <f>+BG103</f>
        <v>0</v>
      </c>
      <c r="BO143" s="73">
        <f t="shared" si="35"/>
        <v>1</v>
      </c>
      <c r="BP143" s="7">
        <f>+BI103</f>
        <v>97</v>
      </c>
      <c r="BQ143" s="7">
        <f>+BJ103</f>
        <v>95</v>
      </c>
      <c r="BR143" s="76"/>
      <c r="BS143" s="77" t="s">
        <v>125</v>
      </c>
      <c r="BT143" s="7">
        <f t="shared" si="36"/>
        <v>2</v>
      </c>
      <c r="BU143" s="7">
        <f t="shared" si="31"/>
        <v>0</v>
      </c>
      <c r="BV143" s="73">
        <f t="shared" si="32"/>
        <v>1</v>
      </c>
      <c r="BW143" s="7">
        <f t="shared" si="33"/>
        <v>197</v>
      </c>
      <c r="BX143" s="88">
        <f t="shared" si="33"/>
        <v>193</v>
      </c>
      <c r="BY143" s="38"/>
      <c r="BZ143" s="38"/>
      <c r="CA143" s="38"/>
    </row>
    <row r="144" spans="1:79" x14ac:dyDescent="0.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43"/>
      <c r="BC144" s="43"/>
      <c r="BD144" s="38"/>
      <c r="BE144" s="77" t="s">
        <v>51</v>
      </c>
      <c r="BF144" s="7">
        <f>+BF5</f>
        <v>0</v>
      </c>
      <c r="BG144" s="7">
        <f>+BG5</f>
        <v>0</v>
      </c>
      <c r="BH144" s="73" t="e">
        <f t="shared" si="34"/>
        <v>#DIV/0!</v>
      </c>
      <c r="BI144" s="7">
        <f>+BI5</f>
        <v>0</v>
      </c>
      <c r="BJ144" s="88">
        <f>+BJ5</f>
        <v>0</v>
      </c>
      <c r="BK144" s="8"/>
      <c r="BL144" s="77" t="s">
        <v>51</v>
      </c>
      <c r="BM144" s="7">
        <f>+BF19</f>
        <v>0</v>
      </c>
      <c r="BN144" s="7">
        <f>+BG19</f>
        <v>0</v>
      </c>
      <c r="BO144" s="73" t="e">
        <f t="shared" si="35"/>
        <v>#DIV/0!</v>
      </c>
      <c r="BP144" s="7">
        <f>+BI19</f>
        <v>0</v>
      </c>
      <c r="BQ144" s="7">
        <f>+BJ19</f>
        <v>0</v>
      </c>
      <c r="BR144" s="76"/>
      <c r="BS144" s="77" t="s">
        <v>51</v>
      </c>
      <c r="BT144" s="7">
        <f t="shared" si="36"/>
        <v>0</v>
      </c>
      <c r="BU144" s="7">
        <f t="shared" si="31"/>
        <v>0</v>
      </c>
      <c r="BV144" s="73" t="e">
        <f t="shared" si="32"/>
        <v>#DIV/0!</v>
      </c>
      <c r="BW144" s="7">
        <f t="shared" si="33"/>
        <v>0</v>
      </c>
      <c r="BX144" s="88">
        <f t="shared" si="33"/>
        <v>0</v>
      </c>
      <c r="BY144" s="38"/>
      <c r="BZ144" s="38"/>
      <c r="CA144" s="38"/>
    </row>
    <row r="145" spans="1:79" x14ac:dyDescent="0.3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77" t="s">
        <v>58</v>
      </c>
      <c r="BF145" s="89">
        <f>+BF6+BF83</f>
        <v>0</v>
      </c>
      <c r="BG145" s="89">
        <f>+BG6+BG83</f>
        <v>2</v>
      </c>
      <c r="BH145" s="73">
        <f t="shared" si="34"/>
        <v>0</v>
      </c>
      <c r="BI145" s="89">
        <f>+BI6+BI83</f>
        <v>149</v>
      </c>
      <c r="BJ145" s="90">
        <f>+BJ6+BJ83</f>
        <v>172</v>
      </c>
      <c r="BK145" s="8"/>
      <c r="BL145" s="77" t="s">
        <v>58</v>
      </c>
      <c r="BM145" s="7">
        <f>+BF20+BF104</f>
        <v>0</v>
      </c>
      <c r="BN145" s="7">
        <f>+BG20+BG104</f>
        <v>1</v>
      </c>
      <c r="BO145" s="73">
        <f t="shared" si="35"/>
        <v>0</v>
      </c>
      <c r="BP145" s="7">
        <f>+BI20+BI104</f>
        <v>98</v>
      </c>
      <c r="BQ145" s="7">
        <f>+BJ20+BJ104</f>
        <v>107</v>
      </c>
      <c r="BR145" s="76"/>
      <c r="BS145" s="77" t="s">
        <v>58</v>
      </c>
      <c r="BT145" s="7">
        <f t="shared" si="36"/>
        <v>0</v>
      </c>
      <c r="BU145" s="7">
        <f t="shared" si="31"/>
        <v>3</v>
      </c>
      <c r="BV145" s="73">
        <f t="shared" si="32"/>
        <v>0</v>
      </c>
      <c r="BW145" s="7">
        <f t="shared" si="33"/>
        <v>247</v>
      </c>
      <c r="BX145" s="88">
        <f t="shared" si="33"/>
        <v>279</v>
      </c>
      <c r="BY145" s="38"/>
      <c r="BZ145" s="38"/>
      <c r="CA145" s="38"/>
    </row>
    <row r="146" spans="1:79" x14ac:dyDescent="0.3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77" t="s">
        <v>65</v>
      </c>
      <c r="BF146" s="7">
        <f>+BF11+BF76</f>
        <v>0</v>
      </c>
      <c r="BG146" s="7">
        <f>+BG11+BG76</f>
        <v>2</v>
      </c>
      <c r="BH146" s="73">
        <f>+BF146/(BF146+BG146)</f>
        <v>0</v>
      </c>
      <c r="BI146" s="7">
        <f>+BI11+BI76</f>
        <v>161</v>
      </c>
      <c r="BJ146" s="88">
        <f>+BJ11+BJ76</f>
        <v>195</v>
      </c>
      <c r="BK146" s="17"/>
      <c r="BL146" s="75" t="s">
        <v>65</v>
      </c>
      <c r="BM146" s="7">
        <f>+BF25+BF97</f>
        <v>0</v>
      </c>
      <c r="BN146" s="7">
        <f>+BG25+BG97</f>
        <v>2</v>
      </c>
      <c r="BO146" s="73">
        <f t="shared" si="35"/>
        <v>0</v>
      </c>
      <c r="BP146" s="7">
        <f>+BI25+BI97</f>
        <v>170</v>
      </c>
      <c r="BQ146" s="7">
        <f>+BJ25+BJ97</f>
        <v>204</v>
      </c>
      <c r="BR146" s="78"/>
      <c r="BS146" s="75" t="s">
        <v>65</v>
      </c>
      <c r="BT146" s="7">
        <f t="shared" si="36"/>
        <v>0</v>
      </c>
      <c r="BU146" s="7">
        <f t="shared" si="31"/>
        <v>4</v>
      </c>
      <c r="BV146" s="73">
        <f t="shared" si="32"/>
        <v>0</v>
      </c>
      <c r="BW146" s="7">
        <f t="shared" si="33"/>
        <v>331</v>
      </c>
      <c r="BX146" s="88">
        <f t="shared" si="33"/>
        <v>399</v>
      </c>
      <c r="BY146" s="38"/>
      <c r="BZ146" s="38"/>
      <c r="CA146" s="38"/>
    </row>
    <row r="147" spans="1:79" x14ac:dyDescent="0.3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77" t="s">
        <v>55</v>
      </c>
      <c r="BF147" s="7">
        <f>+BF13+BF78</f>
        <v>1</v>
      </c>
      <c r="BG147" s="7">
        <f>+BG13+BG78</f>
        <v>1</v>
      </c>
      <c r="BH147" s="73">
        <f t="shared" si="34"/>
        <v>0.5</v>
      </c>
      <c r="BI147" s="7">
        <f>+BI13+BI78</f>
        <v>182</v>
      </c>
      <c r="BJ147" s="88">
        <f>+BJ13+BJ78</f>
        <v>193</v>
      </c>
      <c r="BK147" s="8"/>
      <c r="BL147" s="77" t="s">
        <v>55</v>
      </c>
      <c r="BM147" s="7">
        <f>+BF27+BF99</f>
        <v>0</v>
      </c>
      <c r="BN147" s="7">
        <f>+BG27+BG99</f>
        <v>2</v>
      </c>
      <c r="BO147" s="73">
        <f t="shared" si="35"/>
        <v>0</v>
      </c>
      <c r="BP147" s="7">
        <f>+BI27+BI99</f>
        <v>154</v>
      </c>
      <c r="BQ147" s="7">
        <f>+BJ27+BJ99</f>
        <v>171</v>
      </c>
      <c r="BR147" s="76"/>
      <c r="BS147" s="77" t="s">
        <v>55</v>
      </c>
      <c r="BT147" s="7">
        <f t="shared" si="36"/>
        <v>1</v>
      </c>
      <c r="BU147" s="7">
        <f t="shared" si="31"/>
        <v>3</v>
      </c>
      <c r="BV147" s="73">
        <f t="shared" si="32"/>
        <v>0.25</v>
      </c>
      <c r="BW147" s="7">
        <f t="shared" si="33"/>
        <v>336</v>
      </c>
      <c r="BX147" s="88">
        <f t="shared" si="33"/>
        <v>364</v>
      </c>
      <c r="BY147" s="38"/>
      <c r="BZ147" s="38"/>
      <c r="CA147" s="38"/>
    </row>
    <row r="148" spans="1:79" x14ac:dyDescent="0.3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77" t="s">
        <v>70</v>
      </c>
      <c r="BF148" s="7">
        <f>+BF7+BF70</f>
        <v>0</v>
      </c>
      <c r="BG148" s="7">
        <f>+BG7+BG70</f>
        <v>1</v>
      </c>
      <c r="BH148" s="73">
        <f t="shared" si="34"/>
        <v>0</v>
      </c>
      <c r="BI148" s="7">
        <f>+BI7+BI70</f>
        <v>79</v>
      </c>
      <c r="BJ148" s="88">
        <f>+BJ7+BJ70</f>
        <v>84</v>
      </c>
      <c r="BK148" s="8"/>
      <c r="BL148" s="77" t="s">
        <v>70</v>
      </c>
      <c r="BM148" s="7">
        <f>+BF21+BF91</f>
        <v>0</v>
      </c>
      <c r="BN148" s="7">
        <f>+BG21+BG91</f>
        <v>1</v>
      </c>
      <c r="BO148" s="73">
        <f t="shared" si="35"/>
        <v>0</v>
      </c>
      <c r="BP148" s="7">
        <f>+BI21+BI91</f>
        <v>96</v>
      </c>
      <c r="BQ148" s="7">
        <f>+BJ21+BJ91</f>
        <v>98</v>
      </c>
      <c r="BR148" s="76"/>
      <c r="BS148" s="77" t="s">
        <v>70</v>
      </c>
      <c r="BT148" s="7">
        <f t="shared" si="36"/>
        <v>0</v>
      </c>
      <c r="BU148" s="7">
        <f t="shared" si="31"/>
        <v>2</v>
      </c>
      <c r="BV148" s="73">
        <f t="shared" si="32"/>
        <v>0</v>
      </c>
      <c r="BW148" s="7">
        <f t="shared" si="33"/>
        <v>175</v>
      </c>
      <c r="BX148" s="88">
        <f t="shared" si="33"/>
        <v>182</v>
      </c>
      <c r="BY148" s="38"/>
      <c r="BZ148" s="38"/>
      <c r="CA148" s="38"/>
    </row>
    <row r="149" spans="1:79" x14ac:dyDescent="0.3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77" t="s">
        <v>151</v>
      </c>
      <c r="BF149" s="7">
        <f>+BF84</f>
        <v>0</v>
      </c>
      <c r="BG149" s="7">
        <f>+BG84</f>
        <v>1</v>
      </c>
      <c r="BH149" s="73">
        <f t="shared" si="34"/>
        <v>0</v>
      </c>
      <c r="BI149" s="7">
        <f>+BI84</f>
        <v>96</v>
      </c>
      <c r="BJ149" s="88">
        <f>+BJ84</f>
        <v>108</v>
      </c>
      <c r="BK149" s="8"/>
      <c r="BL149" s="77" t="s">
        <v>151</v>
      </c>
      <c r="BM149" s="7">
        <f>+BF105</f>
        <v>0</v>
      </c>
      <c r="BN149" s="7">
        <f>+BG105</f>
        <v>1</v>
      </c>
      <c r="BO149" s="73">
        <f t="shared" si="35"/>
        <v>0</v>
      </c>
      <c r="BP149" s="7">
        <f>+BI105</f>
        <v>85</v>
      </c>
      <c r="BQ149" s="7">
        <f>+BJ105</f>
        <v>117</v>
      </c>
      <c r="BR149" s="76"/>
      <c r="BS149" s="77" t="s">
        <v>151</v>
      </c>
      <c r="BT149" s="7">
        <f t="shared" si="36"/>
        <v>0</v>
      </c>
      <c r="BU149" s="7">
        <f t="shared" si="31"/>
        <v>2</v>
      </c>
      <c r="BV149" s="73">
        <f t="shared" si="32"/>
        <v>0</v>
      </c>
      <c r="BW149" s="7">
        <f t="shared" si="33"/>
        <v>181</v>
      </c>
      <c r="BX149" s="88">
        <f t="shared" si="33"/>
        <v>225</v>
      </c>
      <c r="BY149" s="38"/>
      <c r="BZ149" s="38"/>
      <c r="CA149" s="38"/>
    </row>
    <row r="150" spans="1:79" x14ac:dyDescent="0.3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77" t="s">
        <v>80</v>
      </c>
      <c r="BF150" s="7">
        <f>+BF8+BF71</f>
        <v>1</v>
      </c>
      <c r="BG150" s="7">
        <f>+BG8+BG71</f>
        <v>1</v>
      </c>
      <c r="BH150" s="73">
        <f t="shared" si="34"/>
        <v>0.5</v>
      </c>
      <c r="BI150" s="7">
        <f>+BI8+BI71</f>
        <v>206</v>
      </c>
      <c r="BJ150" s="88">
        <f>+BJ8+BJ71</f>
        <v>207</v>
      </c>
      <c r="BK150" s="8"/>
      <c r="BL150" s="77" t="s">
        <v>80</v>
      </c>
      <c r="BM150" s="7">
        <f>+BF22+BF92</f>
        <v>0</v>
      </c>
      <c r="BN150" s="7">
        <f>+BG22+BG92</f>
        <v>2</v>
      </c>
      <c r="BO150" s="73">
        <f t="shared" si="35"/>
        <v>0</v>
      </c>
      <c r="BP150" s="7">
        <f>+BI22+BI92</f>
        <v>169</v>
      </c>
      <c r="BQ150" s="7">
        <f>+BJ22+BJ92</f>
        <v>261</v>
      </c>
      <c r="BR150" s="76"/>
      <c r="BS150" s="77" t="s">
        <v>80</v>
      </c>
      <c r="BT150" s="7">
        <f t="shared" si="36"/>
        <v>1</v>
      </c>
      <c r="BU150" s="7">
        <f t="shared" si="31"/>
        <v>3</v>
      </c>
      <c r="BV150" s="73">
        <f t="shared" si="32"/>
        <v>0.25</v>
      </c>
      <c r="BW150" s="7">
        <f t="shared" si="33"/>
        <v>375</v>
      </c>
      <c r="BX150" s="88">
        <f t="shared" si="33"/>
        <v>468</v>
      </c>
      <c r="BY150" s="38"/>
      <c r="BZ150" s="38"/>
      <c r="CA150" s="38"/>
    </row>
    <row r="151" spans="1:79" x14ac:dyDescent="0.3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77" t="s">
        <v>145</v>
      </c>
      <c r="BF151" s="7">
        <v>0</v>
      </c>
      <c r="BG151" s="7">
        <v>0</v>
      </c>
      <c r="BH151" s="73">
        <v>0</v>
      </c>
      <c r="BI151" s="7">
        <v>0</v>
      </c>
      <c r="BJ151" s="88">
        <v>0</v>
      </c>
      <c r="BK151" s="8"/>
      <c r="BL151" s="77" t="s">
        <v>145</v>
      </c>
      <c r="BM151" s="7">
        <f>+BF93</f>
        <v>0</v>
      </c>
      <c r="BN151" s="7">
        <f>+BG93</f>
        <v>0</v>
      </c>
      <c r="BO151" s="73">
        <v>0</v>
      </c>
      <c r="BP151" s="7">
        <f>+BI93</f>
        <v>0</v>
      </c>
      <c r="BQ151" s="7">
        <f>+BJ93</f>
        <v>0</v>
      </c>
      <c r="BR151" s="8"/>
      <c r="BS151" s="77" t="s">
        <v>145</v>
      </c>
      <c r="BT151" s="7">
        <f t="shared" si="36"/>
        <v>0</v>
      </c>
      <c r="BU151" s="7">
        <f t="shared" si="31"/>
        <v>0</v>
      </c>
      <c r="BV151" s="73">
        <v>0</v>
      </c>
      <c r="BW151" s="7">
        <f t="shared" si="33"/>
        <v>0</v>
      </c>
      <c r="BX151" s="88">
        <f t="shared" si="33"/>
        <v>0</v>
      </c>
      <c r="BY151" s="38"/>
      <c r="BZ151" s="38"/>
      <c r="CA151" s="38"/>
    </row>
    <row r="152" spans="1:79" x14ac:dyDescent="0.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77" t="s">
        <v>114</v>
      </c>
      <c r="BF152" s="7">
        <f>+BF85</f>
        <v>1</v>
      </c>
      <c r="BG152" s="7">
        <f>+BG85</f>
        <v>0</v>
      </c>
      <c r="BH152" s="73">
        <f t="shared" si="34"/>
        <v>1</v>
      </c>
      <c r="BI152" s="7">
        <f>+BI85</f>
        <v>94</v>
      </c>
      <c r="BJ152" s="88">
        <f>+BJ85</f>
        <v>86</v>
      </c>
      <c r="BK152" s="8"/>
      <c r="BL152" s="77" t="s">
        <v>114</v>
      </c>
      <c r="BM152" s="7">
        <f>+BF106</f>
        <v>0</v>
      </c>
      <c r="BN152" s="7">
        <f>+BG106</f>
        <v>1</v>
      </c>
      <c r="BO152" s="73">
        <f t="shared" si="35"/>
        <v>0</v>
      </c>
      <c r="BP152" s="7">
        <f>+BI106</f>
        <v>91</v>
      </c>
      <c r="BQ152" s="7">
        <f>+BJ106</f>
        <v>97</v>
      </c>
      <c r="BR152" s="8"/>
      <c r="BS152" s="77" t="s">
        <v>114</v>
      </c>
      <c r="BT152" s="7">
        <f t="shared" si="36"/>
        <v>1</v>
      </c>
      <c r="BU152" s="7">
        <f t="shared" si="31"/>
        <v>1</v>
      </c>
      <c r="BV152" s="73">
        <f t="shared" si="32"/>
        <v>0.5</v>
      </c>
      <c r="BW152" s="7">
        <f t="shared" si="33"/>
        <v>185</v>
      </c>
      <c r="BX152" s="88">
        <f t="shared" si="33"/>
        <v>183</v>
      </c>
      <c r="BY152" s="38"/>
      <c r="BZ152" s="38"/>
      <c r="CA152" s="38"/>
    </row>
    <row r="153" spans="1:79" x14ac:dyDescent="0.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77" t="s">
        <v>147</v>
      </c>
      <c r="BF153" s="7">
        <f>+BF79</f>
        <v>1</v>
      </c>
      <c r="BG153" s="7">
        <f>+BG79</f>
        <v>1</v>
      </c>
      <c r="BH153" s="73">
        <f t="shared" si="34"/>
        <v>0.5</v>
      </c>
      <c r="BI153" s="7">
        <f>+BI79</f>
        <v>189</v>
      </c>
      <c r="BJ153" s="88">
        <f>+BJ79</f>
        <v>187</v>
      </c>
      <c r="BK153" s="8"/>
      <c r="BL153" s="77" t="s">
        <v>147</v>
      </c>
      <c r="BM153" s="7">
        <f>+BF100</f>
        <v>0</v>
      </c>
      <c r="BN153" s="7">
        <f>+BG100</f>
        <v>1</v>
      </c>
      <c r="BO153" s="73">
        <f t="shared" si="35"/>
        <v>0</v>
      </c>
      <c r="BP153" s="7">
        <f>+BI100</f>
        <v>84</v>
      </c>
      <c r="BQ153" s="7">
        <f>+BJ100</f>
        <v>86</v>
      </c>
      <c r="BR153" s="76"/>
      <c r="BS153" s="77" t="s">
        <v>147</v>
      </c>
      <c r="BT153" s="7">
        <f t="shared" si="36"/>
        <v>1</v>
      </c>
      <c r="BU153" s="7">
        <f t="shared" si="31"/>
        <v>2</v>
      </c>
      <c r="BV153" s="73">
        <f t="shared" si="32"/>
        <v>0.33333333333333331</v>
      </c>
      <c r="BW153" s="7">
        <f t="shared" si="33"/>
        <v>273</v>
      </c>
      <c r="BX153" s="88">
        <f t="shared" si="33"/>
        <v>273</v>
      </c>
      <c r="BY153" s="38"/>
      <c r="BZ153" s="38"/>
      <c r="CA153" s="38"/>
    </row>
    <row r="154" spans="1:79" x14ac:dyDescent="0.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77" t="s">
        <v>130</v>
      </c>
      <c r="BF154" s="7">
        <f>+BF73</f>
        <v>1</v>
      </c>
      <c r="BG154" s="7">
        <f>+BG73</f>
        <v>0</v>
      </c>
      <c r="BH154" s="73">
        <f t="shared" si="34"/>
        <v>1</v>
      </c>
      <c r="BI154" s="7">
        <f>+BI73</f>
        <v>94</v>
      </c>
      <c r="BJ154" s="88">
        <f>+BJ73</f>
        <v>89</v>
      </c>
      <c r="BK154" s="8"/>
      <c r="BL154" s="77" t="s">
        <v>130</v>
      </c>
      <c r="BM154" s="7">
        <f>+BF94</f>
        <v>0</v>
      </c>
      <c r="BN154" s="7">
        <f>+BG94</f>
        <v>1</v>
      </c>
      <c r="BO154" s="73">
        <f t="shared" si="35"/>
        <v>0</v>
      </c>
      <c r="BP154" s="7">
        <f>+BI94</f>
        <v>92</v>
      </c>
      <c r="BQ154" s="7">
        <f>+BJ94</f>
        <v>104</v>
      </c>
      <c r="BR154" s="76"/>
      <c r="BS154" s="77" t="s">
        <v>130</v>
      </c>
      <c r="BT154" s="7">
        <f t="shared" si="36"/>
        <v>1</v>
      </c>
      <c r="BU154" s="7">
        <f t="shared" si="31"/>
        <v>1</v>
      </c>
      <c r="BV154" s="73">
        <f t="shared" si="32"/>
        <v>0.5</v>
      </c>
      <c r="BW154" s="7">
        <f t="shared" si="33"/>
        <v>186</v>
      </c>
      <c r="BX154" s="88">
        <f t="shared" si="33"/>
        <v>193</v>
      </c>
      <c r="BY154" s="38"/>
      <c r="BZ154" s="38"/>
      <c r="CA154" s="38"/>
    </row>
    <row r="155" spans="1:79" x14ac:dyDescent="0.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80" t="s">
        <v>210</v>
      </c>
      <c r="BF155" s="31">
        <f>SUM(BF141:BF154)</f>
        <v>8</v>
      </c>
      <c r="BG155" s="31">
        <f>SUM(BG141:BG154)</f>
        <v>10</v>
      </c>
      <c r="BH155" s="34">
        <f t="shared" si="34"/>
        <v>0.44444444444444442</v>
      </c>
      <c r="BI155" s="31">
        <f>SUM(BI141:BI154)</f>
        <v>1665</v>
      </c>
      <c r="BJ155" s="91">
        <f>SUM(BJ141:BJ154)</f>
        <v>1724</v>
      </c>
      <c r="BK155" s="1"/>
      <c r="BL155" s="80" t="s">
        <v>210</v>
      </c>
      <c r="BM155" s="31">
        <f>SUM(BM141:BM154)</f>
        <v>2</v>
      </c>
      <c r="BN155" s="31">
        <f>SUM(BN141:BN154)</f>
        <v>14</v>
      </c>
      <c r="BO155" s="34">
        <f t="shared" si="35"/>
        <v>0.125</v>
      </c>
      <c r="BP155" s="31">
        <f>SUM(BP141:BP154)</f>
        <v>1473</v>
      </c>
      <c r="BQ155" s="31">
        <f>SUM(BQ141:BQ154)</f>
        <v>1703</v>
      </c>
      <c r="BR155" s="53"/>
      <c r="BS155" s="80" t="s">
        <v>210</v>
      </c>
      <c r="BT155" s="31">
        <f>SUM(BT141:BT154)</f>
        <v>10</v>
      </c>
      <c r="BU155" s="31">
        <f>SUM(BU141:BU154)</f>
        <v>24</v>
      </c>
      <c r="BV155" s="34">
        <f t="shared" si="32"/>
        <v>0.29411764705882354</v>
      </c>
      <c r="BW155" s="31">
        <f>SUM(BW141:BW154)</f>
        <v>3138</v>
      </c>
      <c r="BX155" s="91">
        <f>SUM(BX141:BX154)</f>
        <v>3427</v>
      </c>
      <c r="BY155" s="38"/>
      <c r="BZ155" s="38"/>
      <c r="CA155" s="38"/>
    </row>
    <row r="156" spans="1:79" ht="15" thickBo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81"/>
      <c r="BF156" s="82"/>
      <c r="BG156" s="83"/>
      <c r="BH156" s="84">
        <f>+BF155+BG155</f>
        <v>18</v>
      </c>
      <c r="BI156" s="85">
        <f>+BI155/BH156</f>
        <v>92.5</v>
      </c>
      <c r="BJ156" s="86">
        <f>+BJ155/BH156</f>
        <v>95.777777777777771</v>
      </c>
      <c r="BK156" s="11"/>
      <c r="BL156" s="81"/>
      <c r="BM156" s="82"/>
      <c r="BN156" s="83"/>
      <c r="BO156" s="84">
        <f>+BM155+BN155</f>
        <v>16</v>
      </c>
      <c r="BP156" s="85">
        <f>+BP155/BO156</f>
        <v>92.0625</v>
      </c>
      <c r="BQ156" s="86">
        <f>+BQ155/BO156</f>
        <v>106.4375</v>
      </c>
      <c r="BR156" s="38"/>
      <c r="BS156" s="87"/>
      <c r="BT156" s="82"/>
      <c r="BU156" s="83"/>
      <c r="BV156" s="84">
        <f>+BT155+BU155</f>
        <v>34</v>
      </c>
      <c r="BW156" s="85">
        <f>+BW155/BV156</f>
        <v>92.294117647058826</v>
      </c>
      <c r="BX156" s="86">
        <f>+BX155/BV156</f>
        <v>100.79411764705883</v>
      </c>
      <c r="BY156" s="38"/>
      <c r="BZ156" s="38"/>
      <c r="CA156" s="38"/>
    </row>
    <row r="157" spans="1:79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</row>
    <row r="158" spans="1:79" x14ac:dyDescent="0.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</row>
    <row r="159" spans="1:79" x14ac:dyDescent="0.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</row>
    <row r="160" spans="1:79" x14ac:dyDescent="0.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</row>
    <row r="161" spans="1:79" x14ac:dyDescent="0.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</row>
    <row r="162" spans="1:79" x14ac:dyDescent="0.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</row>
    <row r="163" spans="1:79" x14ac:dyDescent="0.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</row>
    <row r="164" spans="1:79" x14ac:dyDescent="0.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</row>
    <row r="165" spans="1:79" x14ac:dyDescent="0.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</row>
    <row r="166" spans="1:79" x14ac:dyDescent="0.3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</row>
    <row r="167" spans="1:79" x14ac:dyDescent="0.3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</row>
    <row r="168" spans="1:79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</row>
    <row r="169" spans="1:79" x14ac:dyDescent="0.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</row>
    <row r="170" spans="1:79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</row>
    <row r="171" spans="1:79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</row>
    <row r="172" spans="1:79" x14ac:dyDescent="0.3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</row>
    <row r="173" spans="1:79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</row>
    <row r="174" spans="1:79" x14ac:dyDescent="0.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</row>
    <row r="175" spans="1:79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</row>
    <row r="176" spans="1:79" x14ac:dyDescent="0.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</row>
    <row r="177" spans="1:79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</row>
    <row r="178" spans="1:79" x14ac:dyDescent="0.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</row>
    <row r="179" spans="1:79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</row>
    <row r="180" spans="1:79" x14ac:dyDescent="0.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</row>
    <row r="181" spans="1:79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</row>
    <row r="182" spans="1:79" x14ac:dyDescent="0.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</row>
    <row r="183" spans="1:79" x14ac:dyDescent="0.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</row>
    <row r="184" spans="1:79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</row>
    <row r="185" spans="1:79" x14ac:dyDescent="0.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</row>
    <row r="186" spans="1:79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</row>
    <row r="187" spans="1:79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</row>
    <row r="188" spans="1:79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</row>
    <row r="189" spans="1:79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</row>
    <row r="190" spans="1:79" x14ac:dyDescent="0.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</row>
    <row r="191" spans="1:79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</row>
    <row r="192" spans="1:79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</row>
    <row r="193" spans="1:79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</row>
    <row r="194" spans="1:79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</row>
    <row r="195" spans="1:79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</row>
    <row r="196" spans="1:79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</row>
    <row r="197" spans="1:79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</row>
    <row r="198" spans="1:79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</row>
    <row r="199" spans="1:79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</row>
    <row r="200" spans="1:79" x14ac:dyDescent="0.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</row>
    <row r="201" spans="1:79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</row>
    <row r="202" spans="1:79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</row>
    <row r="203" spans="1:79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</row>
    <row r="204" spans="1:79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</row>
    <row r="205" spans="1:79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</row>
    <row r="206" spans="1:79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</row>
    <row r="207" spans="1:79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</row>
    <row r="208" spans="1:79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</row>
    <row r="209" spans="1:79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</row>
    <row r="210" spans="1:79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</row>
    <row r="211" spans="1:79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</row>
    <row r="212" spans="1:79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</row>
    <row r="213" spans="1:79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</row>
    <row r="214" spans="1:79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</row>
    <row r="215" spans="1:79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</row>
    <row r="216" spans="1:79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</row>
    <row r="217" spans="1:79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</row>
    <row r="218" spans="1:79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</row>
    <row r="219" spans="1:79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</row>
    <row r="220" spans="1:79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</row>
    <row r="221" spans="1:79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</row>
    <row r="222" spans="1:79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</row>
    <row r="223" spans="1:79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</row>
    <row r="224" spans="1:79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</row>
    <row r="225" spans="1:79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</row>
    <row r="226" spans="1:79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</row>
    <row r="227" spans="1:79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</row>
    <row r="228" spans="1:79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</row>
    <row r="229" spans="1:79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</row>
    <row r="230" spans="1:79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</row>
    <row r="231" spans="1:79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</row>
    <row r="232" spans="1:79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</row>
    <row r="233" spans="1:79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</row>
    <row r="234" spans="1:79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</row>
    <row r="235" spans="1:79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</row>
    <row r="236" spans="1:79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</row>
    <row r="237" spans="1:79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</row>
    <row r="238" spans="1:79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</row>
    <row r="239" spans="1:79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</row>
    <row r="240" spans="1:79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</row>
    <row r="241" spans="1:79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</row>
    <row r="242" spans="1:79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</row>
    <row r="243" spans="1:79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</row>
    <row r="244" spans="1:79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</row>
    <row r="245" spans="1:79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</row>
    <row r="246" spans="1:79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</row>
  </sheetData>
  <sheetProtection sheet="1" objects="1" scenarios="1"/>
  <sortState xmlns:xlrd2="http://schemas.microsoft.com/office/spreadsheetml/2017/richdata2" ref="A70:AN83">
    <sortCondition ref="C70:C83"/>
  </sortState>
  <pageMargins left="0.2" right="0.2" top="0.25" bottom="0.2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Player Stats</vt:lpstr>
      <vt:lpstr>'78-79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2024-11-30T16:22:39Z</cp:lastPrinted>
  <dcterms:created xsi:type="dcterms:W3CDTF">2016-09-21T11:58:18Z</dcterms:created>
  <dcterms:modified xsi:type="dcterms:W3CDTF">2025-06-23T11:54:21Z</dcterms:modified>
</cp:coreProperties>
</file>