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lwaukee Does\"/>
    </mc:Choice>
  </mc:AlternateContent>
  <xr:revisionPtr revIDLastSave="0" documentId="13_ncr:1_{BC6E5E5D-ECE7-4128-A613-0A578B094F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8-79 Schedule-Results" sheetId="7" r:id="rId1"/>
  </sheets>
  <definedNames>
    <definedName name="_xlnm.Print_Area" localSheetId="0">'78-79 Schedule-Results'!$A$1:$T$45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7" l="1"/>
  <c r="K44" i="7"/>
  <c r="M44" i="7" s="1"/>
  <c r="Q42" i="7"/>
  <c r="P42" i="7"/>
  <c r="K43" i="7"/>
  <c r="M43" i="7" s="1"/>
  <c r="Q40" i="7"/>
  <c r="P40" i="7"/>
  <c r="Q39" i="7"/>
  <c r="P39" i="7"/>
  <c r="R39" i="7" s="1"/>
  <c r="Q37" i="7"/>
  <c r="P37" i="7"/>
  <c r="R37" i="7" s="1"/>
  <c r="Q36" i="7"/>
  <c r="P36" i="7"/>
  <c r="R36" i="7" s="1"/>
  <c r="Q35" i="7"/>
  <c r="P35" i="7"/>
  <c r="R35" i="7" s="1"/>
  <c r="Q34" i="7"/>
  <c r="P34" i="7"/>
  <c r="Q30" i="7"/>
  <c r="P30" i="7"/>
  <c r="T28" i="7"/>
  <c r="S28" i="7"/>
  <c r="R28" i="7"/>
  <c r="T26" i="7"/>
  <c r="S26" i="7"/>
  <c r="R26" i="7"/>
  <c r="T25" i="7"/>
  <c r="S25" i="7"/>
  <c r="R25" i="7"/>
  <c r="T23" i="7"/>
  <c r="S23" i="7"/>
  <c r="R23" i="7"/>
  <c r="T22" i="7"/>
  <c r="S22" i="7"/>
  <c r="R22" i="7"/>
  <c r="T21" i="7"/>
  <c r="S21" i="7"/>
  <c r="T20" i="7"/>
  <c r="S20" i="7"/>
  <c r="Q16" i="7"/>
  <c r="P16" i="7"/>
  <c r="T14" i="7"/>
  <c r="T42" i="7" s="1"/>
  <c r="S14" i="7"/>
  <c r="R14" i="7"/>
  <c r="T12" i="7"/>
  <c r="S12" i="7"/>
  <c r="S40" i="7" s="1"/>
  <c r="R12" i="7"/>
  <c r="T11" i="7"/>
  <c r="T39" i="7" s="1"/>
  <c r="S11" i="7"/>
  <c r="R11" i="7"/>
  <c r="T9" i="7"/>
  <c r="S9" i="7"/>
  <c r="S37" i="7" s="1"/>
  <c r="R9" i="7"/>
  <c r="T8" i="7"/>
  <c r="T36" i="7" s="1"/>
  <c r="S8" i="7"/>
  <c r="R8" i="7"/>
  <c r="T7" i="7"/>
  <c r="S7" i="7"/>
  <c r="R7" i="7"/>
  <c r="T6" i="7"/>
  <c r="S6" i="7"/>
  <c r="R6" i="7"/>
  <c r="S16" i="7" l="1"/>
  <c r="T35" i="7"/>
  <c r="S39" i="7"/>
  <c r="T40" i="7"/>
  <c r="R42" i="7"/>
  <c r="R16" i="7"/>
  <c r="R40" i="7"/>
  <c r="S36" i="7"/>
  <c r="T37" i="7"/>
  <c r="S42" i="7"/>
  <c r="S30" i="7"/>
  <c r="S34" i="7"/>
  <c r="R17" i="7"/>
  <c r="S17" i="7" s="1"/>
  <c r="R34" i="7"/>
  <c r="T16" i="7"/>
  <c r="Q44" i="7"/>
  <c r="T30" i="7"/>
  <c r="R30" i="7"/>
  <c r="T34" i="7"/>
  <c r="R31" i="7"/>
  <c r="R45" i="7" s="1"/>
  <c r="S35" i="7"/>
  <c r="P44" i="7"/>
  <c r="T17" i="7" l="1"/>
  <c r="T44" i="7"/>
  <c r="T45" i="7" s="1"/>
  <c r="R44" i="7"/>
  <c r="S44" i="7"/>
  <c r="S45" i="7" s="1"/>
  <c r="T31" i="7"/>
  <c r="S31" i="7"/>
</calcChain>
</file>

<file path=xl/sharedStrings.xml><?xml version="1.0" encoding="utf-8"?>
<sst xmlns="http://schemas.openxmlformats.org/spreadsheetml/2006/main" count="347" uniqueCount="144">
  <si>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</si>
  <si>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</si>
  <si>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</si>
  <si>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</si>
  <si>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</si>
  <si>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</si>
  <si>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</si>
  <si>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</si>
  <si>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</si>
  <si>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</si>
  <si>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Milwaukee Does</t>
  </si>
  <si>
    <t>Saturday</t>
  </si>
  <si>
    <t xml:space="preserve"> 1-0</t>
  </si>
  <si>
    <t>Chicago</t>
  </si>
  <si>
    <t>Milwaukee</t>
  </si>
  <si>
    <t xml:space="preserve"> 0-1</t>
  </si>
  <si>
    <t>Sunday</t>
  </si>
  <si>
    <t xml:space="preserve"> 0-2</t>
  </si>
  <si>
    <t>Dayton</t>
  </si>
  <si>
    <t xml:space="preserve"> 1-1</t>
  </si>
  <si>
    <t>Thursday</t>
  </si>
  <si>
    <t xml:space="preserve"> 1-2</t>
  </si>
  <si>
    <t>Minnesota</t>
  </si>
  <si>
    <t>Wednesday</t>
  </si>
  <si>
    <t xml:space="preserve"> 1-3</t>
  </si>
  <si>
    <t>Houston</t>
  </si>
  <si>
    <t xml:space="preserve"> 3-1</t>
  </si>
  <si>
    <t>AstroArena</t>
  </si>
  <si>
    <t xml:space="preserve"> 1-4</t>
  </si>
  <si>
    <t xml:space="preserve"> 5-1</t>
  </si>
  <si>
    <t>Friday</t>
  </si>
  <si>
    <t xml:space="preserve"> 2-4</t>
  </si>
  <si>
    <t>Iowa</t>
  </si>
  <si>
    <t>Protested Game</t>
  </si>
  <si>
    <t xml:space="preserve"> 4-1</t>
  </si>
  <si>
    <t xml:space="preserve"> 2-5</t>
  </si>
  <si>
    <t>OT</t>
  </si>
  <si>
    <t xml:space="preserve"> 3-3</t>
  </si>
  <si>
    <t>New Jersey</t>
  </si>
  <si>
    <t xml:space="preserve"> 2-6</t>
  </si>
  <si>
    <t xml:space="preserve"> 2-7</t>
  </si>
  <si>
    <t xml:space="preserve"> 4-4</t>
  </si>
  <si>
    <t xml:space="preserve"> 2-8</t>
  </si>
  <si>
    <t xml:space="preserve"> 4-6</t>
  </si>
  <si>
    <t xml:space="preserve"> 8-1</t>
  </si>
  <si>
    <t xml:space="preserve"> 2-9</t>
  </si>
  <si>
    <t xml:space="preserve"> 2-10</t>
  </si>
  <si>
    <t>New York</t>
  </si>
  <si>
    <t xml:space="preserve"> 6-5</t>
  </si>
  <si>
    <t xml:space="preserve"> 2-11</t>
  </si>
  <si>
    <t xml:space="preserve"> 8-4</t>
  </si>
  <si>
    <t xml:space="preserve"> 2-12</t>
  </si>
  <si>
    <t xml:space="preserve"> 9-6</t>
  </si>
  <si>
    <t xml:space="preserve"> 3-12</t>
  </si>
  <si>
    <t xml:space="preserve"> 5-8</t>
  </si>
  <si>
    <t>Monday</t>
  </si>
  <si>
    <t xml:space="preserve"> 3-13</t>
  </si>
  <si>
    <t xml:space="preserve"> 13-1</t>
  </si>
  <si>
    <t xml:space="preserve"> 9-7</t>
  </si>
  <si>
    <t xml:space="preserve"> 3-14</t>
  </si>
  <si>
    <t xml:space="preserve"> 8-9</t>
  </si>
  <si>
    <t xml:space="preserve"> 4-14</t>
  </si>
  <si>
    <t xml:space="preserve"> 11-7</t>
  </si>
  <si>
    <t xml:space="preserve"> 4-15</t>
  </si>
  <si>
    <t xml:space="preserve"> 4-16</t>
  </si>
  <si>
    <t xml:space="preserve"> 9-10</t>
  </si>
  <si>
    <t xml:space="preserve"> 5-16</t>
  </si>
  <si>
    <t xml:space="preserve"> 11-10</t>
  </si>
  <si>
    <t xml:space="preserve"> 6-16</t>
  </si>
  <si>
    <t xml:space="preserve"> 9-14</t>
  </si>
  <si>
    <t xml:space="preserve"> 15-10</t>
  </si>
  <si>
    <t xml:space="preserve"> 7-16</t>
  </si>
  <si>
    <t>Tuesday</t>
  </si>
  <si>
    <t xml:space="preserve"> 7-17</t>
  </si>
  <si>
    <t xml:space="preserve"> 9-16</t>
  </si>
  <si>
    <t xml:space="preserve"> 17-9</t>
  </si>
  <si>
    <t xml:space="preserve"> 7-18</t>
  </si>
  <si>
    <t xml:space="preserve"> 10-17</t>
  </si>
  <si>
    <t xml:space="preserve"> 8-18</t>
  </si>
  <si>
    <t xml:space="preserve"> 8-19</t>
  </si>
  <si>
    <t xml:space="preserve"> 16-12</t>
  </si>
  <si>
    <t xml:space="preserve"> 15-15</t>
  </si>
  <si>
    <t xml:space="preserve"> 8-20</t>
  </si>
  <si>
    <t xml:space="preserve"> 8-21</t>
  </si>
  <si>
    <t xml:space="preserve"> 19-11</t>
  </si>
  <si>
    <t xml:space="preserve"> 8-22</t>
  </si>
  <si>
    <t xml:space="preserve"> 9-21</t>
  </si>
  <si>
    <t>3 OT</t>
  </si>
  <si>
    <t xml:space="preserve"> 24-8</t>
  </si>
  <si>
    <t xml:space="preserve"> 8-23</t>
  </si>
  <si>
    <t xml:space="preserve"> 20-12</t>
  </si>
  <si>
    <t xml:space="preserve"> 9-23</t>
  </si>
  <si>
    <t xml:space="preserve"> 9-25</t>
  </si>
  <si>
    <t xml:space="preserve"> 10-23</t>
  </si>
  <si>
    <t xml:space="preserve"> 19-15</t>
  </si>
  <si>
    <t xml:space="preserve"> 11-23</t>
  </si>
  <si>
    <t>Milwaukee Arena</t>
  </si>
  <si>
    <t>Met Center</t>
  </si>
  <si>
    <t>Dunn Sports Complex</t>
  </si>
  <si>
    <t>Coaches</t>
  </si>
  <si>
    <t>Candace Klinzig</t>
  </si>
  <si>
    <t>George Nicodemus</t>
  </si>
  <si>
    <t xml:space="preserve"> 2-3</t>
  </si>
  <si>
    <t>Gene DeLisle</t>
  </si>
  <si>
    <t>Julia Yeater</t>
  </si>
  <si>
    <t xml:space="preserve"> 4-3</t>
  </si>
  <si>
    <t xml:space="preserve"> 4-5</t>
  </si>
  <si>
    <t xml:space="preserve"> 5-5</t>
  </si>
  <si>
    <t xml:space="preserve"> 5-6</t>
  </si>
  <si>
    <t xml:space="preserve"> 5-7</t>
  </si>
  <si>
    <t xml:space="preserve"> 5-9</t>
  </si>
  <si>
    <t xml:space="preserve"> 5-10</t>
  </si>
  <si>
    <t xml:space="preserve"> 6-10</t>
  </si>
  <si>
    <t xml:space="preserve"> 7-10</t>
  </si>
  <si>
    <t xml:space="preserve"> 8-10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</si>
  <si>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</si>
  <si>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</si>
  <si>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</si>
  <si>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</si>
  <si>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</si>
  <si>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</si>
  <si>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</si>
  <si>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</si>
  <si>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</si>
  <si>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Alumni Hall-DePaul Univ</t>
  </si>
  <si>
    <t>Iona College</t>
  </si>
  <si>
    <t>Hara Arena</t>
  </si>
  <si>
    <t>Des Moines-Vets Memorial</t>
  </si>
  <si>
    <t>Blue=Winning Team</t>
  </si>
  <si>
    <t>Home Attendance</t>
  </si>
  <si>
    <t>Away Attendance</t>
  </si>
  <si>
    <t>Cedar Rapids-5 Seasons</t>
  </si>
  <si>
    <t xml:space="preserve">OT </t>
  </si>
  <si>
    <t>1978 - 1979  Schedule - Results</t>
  </si>
  <si>
    <t>Home = 17</t>
  </si>
  <si>
    <t>Away = 17</t>
  </si>
  <si>
    <t>Games w/Attend</t>
  </si>
  <si>
    <t>1st WBL game!</t>
  </si>
  <si>
    <t>Conclude Protest 1st</t>
  </si>
  <si>
    <t>3Q 21p MD-15 NY- 6</t>
  </si>
  <si>
    <t>Legend Denise Long</t>
  </si>
  <si>
    <t>Coach Klinzig FIRED</t>
  </si>
  <si>
    <t xml:space="preserve"> 0-3</t>
  </si>
  <si>
    <t>OT, Nicodemus FIRED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</si>
</sst>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1" fillId="0" borderId="0" xfId="0" applyNumberFormat="1" applyFont="1"/>
    <xf numFmtId="14" fontId="3" fillId="0" borderId="0" xfId="0" applyNumberFormat="1" applyFont="1"/>
    <xf numFmtId="17" fontId="3" fillId="0" borderId="0" xfId="0" applyNumberFormat="1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6" fontId="3" fillId="0" borderId="0" xfId="0" applyNumberFormat="1" applyFont="1"/>
    <xf numFmtId="0" fontId="7" fillId="0" borderId="0" xfId="0" applyFont="1"/>
    <xf numFmtId="166" fontId="3" fillId="0" borderId="0" xfId="1" applyNumberFormat="1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0" xfId="0" applyNumberFormat="1" applyFont="1"/>
    <xf numFmtId="166" fontId="5" fillId="0" borderId="0" xfId="1" applyNumberFormat="1" applyFont="1" applyAlignment="1">
      <alignment horizontal="center"/>
    </xf>
    <xf numFmtId="166" fontId="5" fillId="0" borderId="5" xfId="1" applyNumberFormat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5" fillId="2" borderId="7" xfId="0" applyNumberFormat="1" applyFont="1" applyFill="1" applyBorder="1" applyAlignment="1">
      <alignment horizontal="center"/>
    </xf>
    <xf numFmtId="0" fontId="12" fillId="0" borderId="0" xfId="0" applyFont="1"/>
    <xf numFmtId="164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2" fontId="5" fillId="2" borderId="7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1" fillId="0" borderId="0" xfId="1" applyNumberFormat="1" applyFont="1"/>
    <xf numFmtId="0" fontId="13" fillId="0" borderId="0" xfId="0" applyFont="1"/>
    <xf numFmtId="0" fontId="15" fillId="0" borderId="0" xfId="0" applyFont="1"/>
    <xf numFmtId="166" fontId="3" fillId="0" borderId="0" xfId="1" applyNumberFormat="1" applyFont="1" applyFill="1"/>
    <xf numFmtId="0" fontId="16" fillId="0" borderId="0" xfId="0" applyFont="1"/>
    <xf numFmtId="0" fontId="17" fillId="0" borderId="0" xfId="0" applyFont="1"/>
    <xf numFmtId="166" fontId="9" fillId="0" borderId="0" xfId="0" applyNumberFormat="1" applyFont="1"/>
    <xf numFmtId="0" fontId="5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9" fillId="0" borderId="0" xfId="0" applyFont="1"/>
    <xf numFmtId="0" fontId="18" fillId="2" borderId="2" xfId="0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2" xfId="0" applyFont="1" applyFill="1" applyBorder="1"/>
    <xf numFmtId="0" fontId="14" fillId="2" borderId="3" xfId="0" applyFont="1" applyFill="1" applyBorder="1"/>
    <xf numFmtId="0" fontId="6" fillId="2" borderId="4" xfId="0" applyFont="1" applyFill="1" applyBorder="1"/>
    <xf numFmtId="166" fontId="6" fillId="2" borderId="0" xfId="0" applyNumberFormat="1" applyFont="1" applyFill="1"/>
    <xf numFmtId="43" fontId="6" fillId="2" borderId="5" xfId="1" applyFont="1" applyFill="1" applyBorder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166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43" fontId="6" fillId="2" borderId="8" xfId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3" fillId="4" borderId="0" xfId="0" applyFont="1" applyFill="1"/>
    <xf numFmtId="14" fontId="3" fillId="4" borderId="0" xfId="0" applyNumberFormat="1" applyFont="1" applyFill="1"/>
    <xf numFmtId="0" fontId="4" fillId="4" borderId="0" xfId="0" applyFont="1" applyFill="1"/>
    <xf numFmtId="166" fontId="3" fillId="4" borderId="0" xfId="1" applyNumberFormat="1" applyFont="1" applyFill="1"/>
    <xf numFmtId="0" fontId="12" fillId="4" borderId="0" xfId="0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5" fillId="4" borderId="0" xfId="0" applyFont="1" applyFill="1"/>
    <xf numFmtId="0" fontId="13" fillId="4" borderId="0" xfId="0" applyFont="1" applyFill="1"/>
    <xf numFmtId="0" fontId="6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F4FD0-731F-4ABB-BCBD-1A9674EFC679}">
  <sheetPr>
    <pageSetUpPr fitToPage="1"/>
  </sheetPr>
  <dimension ref="A1:T45"/>
  <sheetViews>
    <sheetView tabSelected="1" workbookViewId="0"/>
  </sheetViews>
  <sheetFormatPr defaultRowHeight="14.4" x14ac:dyDescent="0.3"/>
  <cols>
    <col min="1" max="1" width="6.33203125" bestFit="1" customWidth="1"/>
    <col min="3" max="3" width="9.88671875" customWidth="1"/>
    <col min="4" max="4" width="6.6640625" customWidth="1"/>
    <col min="5" max="5" width="10.6640625" bestFit="1" customWidth="1"/>
    <col min="6" max="6" width="5.44140625" customWidth="1"/>
    <col min="7" max="7" width="5.6640625" customWidth="1"/>
    <col min="8" max="8" width="10.33203125" customWidth="1"/>
    <col min="9" max="9" width="5.6640625" customWidth="1"/>
    <col min="10" max="10" width="22.33203125" customWidth="1"/>
    <col min="11" max="11" width="9.44140625" customWidth="1"/>
    <col min="12" max="12" width="24.109375" customWidth="1"/>
    <col min="13" max="13" width="15.88671875" customWidth="1"/>
    <col min="14" max="14" width="9" customWidth="1"/>
    <col min="15" max="15" width="12" customWidth="1"/>
    <col min="16" max="16" width="5" customWidth="1"/>
    <col min="17" max="17" width="5.33203125" customWidth="1"/>
    <col min="18" max="20" width="6.6640625" customWidth="1"/>
  </cols>
  <sheetData>
    <row r="1" spans="1:20" ht="21" x14ac:dyDescent="0.4">
      <c r="A1" s="45" t="s">
        <v>10</v>
      </c>
      <c r="B1" s="44"/>
      <c r="C1" s="44"/>
      <c r="D1" s="44"/>
      <c r="E1" s="45" t="s">
        <v>133</v>
      </c>
    </row>
    <row r="2" spans="1:20" x14ac:dyDescent="0.3">
      <c r="A2" s="1"/>
      <c r="B2" s="50"/>
      <c r="C2" s="1"/>
      <c r="D2" s="13"/>
      <c r="E2" s="1"/>
      <c r="F2" s="1"/>
      <c r="G2" s="1"/>
      <c r="H2" s="1"/>
      <c r="I2" s="1"/>
      <c r="J2" s="1"/>
      <c r="K2" s="1"/>
      <c r="L2" s="1"/>
      <c r="M2" s="1"/>
      <c r="N2" s="18"/>
      <c r="O2" s="18"/>
      <c r="P2" s="18"/>
      <c r="Q2" s="18"/>
      <c r="R2" s="18"/>
      <c r="S2" s="18"/>
      <c r="T2" s="18"/>
    </row>
    <row r="3" spans="1:20" x14ac:dyDescent="0.3">
      <c r="A3" s="1"/>
      <c r="C3" s="1"/>
      <c r="D3" s="13"/>
      <c r="E3" s="1"/>
      <c r="F3" s="1"/>
      <c r="G3" s="1"/>
      <c r="H3" s="1"/>
      <c r="I3" s="1"/>
      <c r="J3" s="1"/>
      <c r="K3" s="1"/>
      <c r="L3" s="1"/>
      <c r="M3" s="1"/>
      <c r="N3" s="18"/>
      <c r="O3" s="18"/>
      <c r="P3" s="18"/>
      <c r="Q3" s="18"/>
      <c r="R3" s="18"/>
      <c r="S3" s="18"/>
      <c r="T3" s="18"/>
    </row>
    <row r="4" spans="1:20" ht="15" thickBot="1" x14ac:dyDescent="0.35">
      <c r="A4" s="1"/>
      <c r="B4" s="9"/>
      <c r="C4" s="1"/>
      <c r="D4" s="13"/>
      <c r="E4" s="9" t="s">
        <v>128</v>
      </c>
      <c r="F4" s="1"/>
      <c r="G4" s="1"/>
      <c r="H4" s="1"/>
      <c r="I4" s="1"/>
      <c r="J4" s="1"/>
      <c r="K4" s="1"/>
      <c r="L4" s="1"/>
      <c r="M4" s="1"/>
      <c r="N4" s="18"/>
      <c r="O4" s="18"/>
      <c r="P4" s="18"/>
      <c r="Q4" s="18"/>
      <c r="R4" s="18"/>
      <c r="S4" s="18"/>
      <c r="T4" s="18"/>
    </row>
    <row r="5" spans="1:20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5</v>
      </c>
      <c r="H5" s="3" t="s">
        <v>6</v>
      </c>
      <c r="I5" s="3" t="s">
        <v>3</v>
      </c>
      <c r="J5" s="3" t="s">
        <v>8</v>
      </c>
      <c r="K5" s="3" t="s">
        <v>9</v>
      </c>
      <c r="L5" s="3" t="s">
        <v>7</v>
      </c>
      <c r="M5" s="3" t="s">
        <v>99</v>
      </c>
      <c r="N5" s="3" t="s">
        <v>3</v>
      </c>
      <c r="O5" s="47" t="s">
        <v>115</v>
      </c>
      <c r="P5" s="20" t="s">
        <v>116</v>
      </c>
      <c r="Q5" s="20" t="s">
        <v>117</v>
      </c>
      <c r="R5" s="20" t="s">
        <v>118</v>
      </c>
      <c r="S5" s="20" t="s">
        <v>119</v>
      </c>
      <c r="T5" s="21" t="s">
        <v>120</v>
      </c>
    </row>
    <row r="6" spans="1:20" ht="16.95" customHeight="1" x14ac:dyDescent="0.3">
      <c r="A6" s="2">
        <v>1</v>
      </c>
      <c r="B6" s="5" t="s">
        <v>11</v>
      </c>
      <c r="C6" s="7">
        <v>28833</v>
      </c>
      <c r="D6" s="8" t="s">
        <v>12</v>
      </c>
      <c r="E6" s="9" t="s">
        <v>13</v>
      </c>
      <c r="F6" s="5">
        <v>92</v>
      </c>
      <c r="G6" s="5">
        <v>87</v>
      </c>
      <c r="H6" s="5" t="s">
        <v>14</v>
      </c>
      <c r="I6" s="5" t="s">
        <v>15</v>
      </c>
      <c r="J6" s="5" t="s">
        <v>96</v>
      </c>
      <c r="K6" s="14">
        <v>7824</v>
      </c>
      <c r="L6" s="31" t="s">
        <v>137</v>
      </c>
      <c r="M6" s="19" t="s">
        <v>100</v>
      </c>
      <c r="N6" s="38" t="s">
        <v>15</v>
      </c>
      <c r="O6" s="33" t="s">
        <v>18</v>
      </c>
      <c r="P6" s="4">
        <v>2</v>
      </c>
      <c r="Q6" s="4">
        <v>0</v>
      </c>
      <c r="R6" s="32">
        <f>+P6/(P6+Q6)</f>
        <v>1</v>
      </c>
      <c r="S6" s="4">
        <f>117+111</f>
        <v>228</v>
      </c>
      <c r="T6" s="37">
        <f>93+108</f>
        <v>201</v>
      </c>
    </row>
    <row r="7" spans="1:20" ht="16.95" customHeight="1" x14ac:dyDescent="0.3">
      <c r="A7" s="63">
        <v>5</v>
      </c>
      <c r="B7" s="64" t="s">
        <v>16</v>
      </c>
      <c r="C7" s="65">
        <v>28841</v>
      </c>
      <c r="D7" s="64" t="s">
        <v>17</v>
      </c>
      <c r="E7" s="64" t="s">
        <v>18</v>
      </c>
      <c r="F7" s="64">
        <v>93</v>
      </c>
      <c r="G7" s="64">
        <v>117</v>
      </c>
      <c r="H7" s="66" t="s">
        <v>14</v>
      </c>
      <c r="I7" s="64" t="s">
        <v>19</v>
      </c>
      <c r="J7" s="64" t="s">
        <v>96</v>
      </c>
      <c r="K7" s="67">
        <v>1561</v>
      </c>
      <c r="L7" s="68" t="s">
        <v>141</v>
      </c>
      <c r="M7" s="69" t="s">
        <v>101</v>
      </c>
      <c r="N7" s="70" t="s">
        <v>12</v>
      </c>
      <c r="O7" s="34" t="s">
        <v>25</v>
      </c>
      <c r="P7" s="4">
        <v>0</v>
      </c>
      <c r="Q7" s="4">
        <v>2</v>
      </c>
      <c r="R7" s="32">
        <f>+P7/(P7+Q7)</f>
        <v>0</v>
      </c>
      <c r="S7" s="4">
        <f>75+89</f>
        <v>164</v>
      </c>
      <c r="T7" s="37">
        <f>89+95</f>
        <v>184</v>
      </c>
    </row>
    <row r="8" spans="1:20" ht="16.95" customHeight="1" x14ac:dyDescent="0.3">
      <c r="A8" s="2">
        <v>9</v>
      </c>
      <c r="B8" s="5" t="s">
        <v>20</v>
      </c>
      <c r="C8" s="7">
        <v>28845</v>
      </c>
      <c r="D8" s="5" t="s">
        <v>21</v>
      </c>
      <c r="E8" s="9" t="s">
        <v>22</v>
      </c>
      <c r="F8" s="5">
        <v>83</v>
      </c>
      <c r="G8" s="5">
        <v>69</v>
      </c>
      <c r="H8" s="5" t="s">
        <v>14</v>
      </c>
      <c r="I8" s="5" t="s">
        <v>21</v>
      </c>
      <c r="J8" s="5" t="s">
        <v>96</v>
      </c>
      <c r="K8" s="14">
        <v>678</v>
      </c>
      <c r="L8" s="42"/>
      <c r="M8" s="19" t="s">
        <v>101</v>
      </c>
      <c r="N8" s="38" t="s">
        <v>19</v>
      </c>
      <c r="O8" s="34" t="s">
        <v>38</v>
      </c>
      <c r="P8" s="4">
        <v>1</v>
      </c>
      <c r="Q8" s="4">
        <v>1</v>
      </c>
      <c r="R8" s="32">
        <f>+P8/(P8+Q8)</f>
        <v>0.5</v>
      </c>
      <c r="S8" s="4">
        <f>91+100</f>
        <v>191</v>
      </c>
      <c r="T8" s="37">
        <f>93+86</f>
        <v>179</v>
      </c>
    </row>
    <row r="9" spans="1:20" ht="16.95" customHeight="1" x14ac:dyDescent="0.3">
      <c r="A9" s="63">
        <v>13</v>
      </c>
      <c r="B9" s="65" t="s">
        <v>23</v>
      </c>
      <c r="C9" s="65">
        <v>28850</v>
      </c>
      <c r="D9" s="64" t="s">
        <v>24</v>
      </c>
      <c r="E9" s="64" t="s">
        <v>14</v>
      </c>
      <c r="F9" s="64">
        <v>90</v>
      </c>
      <c r="G9" s="64">
        <v>96</v>
      </c>
      <c r="H9" s="66" t="s">
        <v>25</v>
      </c>
      <c r="I9" s="64" t="s">
        <v>26</v>
      </c>
      <c r="J9" s="64" t="s">
        <v>27</v>
      </c>
      <c r="K9" s="67">
        <v>1514</v>
      </c>
      <c r="L9" s="64"/>
      <c r="M9" s="69" t="s">
        <v>101</v>
      </c>
      <c r="N9" s="70" t="s">
        <v>21</v>
      </c>
      <c r="O9" s="34" t="s">
        <v>47</v>
      </c>
      <c r="P9" s="4">
        <v>1</v>
      </c>
      <c r="Q9" s="4">
        <v>1</v>
      </c>
      <c r="R9" s="32">
        <f>+P9/(P9+Q9)</f>
        <v>0.5</v>
      </c>
      <c r="S9" s="4">
        <f>97+93</f>
        <v>190</v>
      </c>
      <c r="T9" s="37">
        <f>86+100</f>
        <v>186</v>
      </c>
    </row>
    <row r="10" spans="1:20" ht="16.95" customHeight="1" x14ac:dyDescent="0.3">
      <c r="A10" s="2">
        <v>15</v>
      </c>
      <c r="B10" s="5" t="s">
        <v>20</v>
      </c>
      <c r="C10" s="7">
        <v>28852</v>
      </c>
      <c r="D10" s="5" t="s">
        <v>28</v>
      </c>
      <c r="E10" s="5" t="s">
        <v>14</v>
      </c>
      <c r="F10" s="5">
        <v>97</v>
      </c>
      <c r="G10" s="5">
        <v>114</v>
      </c>
      <c r="H10" s="9" t="s">
        <v>13</v>
      </c>
      <c r="I10" s="5" t="s">
        <v>29</v>
      </c>
      <c r="J10" s="5" t="s">
        <v>124</v>
      </c>
      <c r="K10" s="14">
        <v>2247</v>
      </c>
      <c r="L10" s="5"/>
      <c r="M10" s="19" t="s">
        <v>101</v>
      </c>
      <c r="N10" s="38" t="s">
        <v>24</v>
      </c>
      <c r="O10" s="34"/>
      <c r="P10" s="4"/>
      <c r="Q10" s="4"/>
      <c r="R10" s="5"/>
      <c r="S10" s="4"/>
      <c r="T10" s="37"/>
    </row>
    <row r="11" spans="1:20" ht="16.95" customHeight="1" x14ac:dyDescent="0.3">
      <c r="A11" s="63">
        <v>17</v>
      </c>
      <c r="B11" s="64" t="s">
        <v>30</v>
      </c>
      <c r="C11" s="65">
        <v>28853</v>
      </c>
      <c r="D11" s="64" t="s">
        <v>31</v>
      </c>
      <c r="E11" s="66" t="s">
        <v>14</v>
      </c>
      <c r="F11" s="64">
        <v>101</v>
      </c>
      <c r="G11" s="64">
        <v>96</v>
      </c>
      <c r="H11" s="64" t="s">
        <v>32</v>
      </c>
      <c r="I11" s="64" t="s">
        <v>26</v>
      </c>
      <c r="J11" s="64" t="s">
        <v>127</v>
      </c>
      <c r="K11" s="67">
        <v>1483</v>
      </c>
      <c r="L11" s="64" t="s">
        <v>33</v>
      </c>
      <c r="M11" s="69" t="s">
        <v>101</v>
      </c>
      <c r="N11" s="70" t="s">
        <v>102</v>
      </c>
      <c r="O11" s="33" t="s">
        <v>13</v>
      </c>
      <c r="P11" s="4">
        <v>1</v>
      </c>
      <c r="Q11" s="4">
        <v>2</v>
      </c>
      <c r="R11" s="32">
        <f>+P11/(P11+Q11)</f>
        <v>0.33333333333333331</v>
      </c>
      <c r="S11" s="4">
        <f>87+117+105</f>
        <v>309</v>
      </c>
      <c r="T11" s="37">
        <f>92+120+93</f>
        <v>305</v>
      </c>
    </row>
    <row r="12" spans="1:20" ht="16.95" customHeight="1" x14ac:dyDescent="0.3">
      <c r="A12" s="2">
        <v>20</v>
      </c>
      <c r="B12" s="5" t="s">
        <v>20</v>
      </c>
      <c r="C12" s="7">
        <v>28859</v>
      </c>
      <c r="D12" s="5" t="s">
        <v>34</v>
      </c>
      <c r="E12" s="9" t="s">
        <v>32</v>
      </c>
      <c r="F12" s="5">
        <v>91</v>
      </c>
      <c r="G12" s="5">
        <v>89</v>
      </c>
      <c r="H12" s="5" t="s">
        <v>14</v>
      </c>
      <c r="I12" s="5" t="s">
        <v>35</v>
      </c>
      <c r="J12" s="5" t="s">
        <v>96</v>
      </c>
      <c r="K12" s="14">
        <v>1549</v>
      </c>
      <c r="L12" s="10" t="s">
        <v>132</v>
      </c>
      <c r="M12" s="19" t="s">
        <v>101</v>
      </c>
      <c r="N12" s="38" t="s">
        <v>31</v>
      </c>
      <c r="O12" s="34" t="s">
        <v>32</v>
      </c>
      <c r="P12" s="4">
        <v>1</v>
      </c>
      <c r="Q12" s="4">
        <v>2</v>
      </c>
      <c r="R12" s="32">
        <f>+P12/(P12+Q12)</f>
        <v>0.33333333333333331</v>
      </c>
      <c r="S12" s="4">
        <f>89+89+113</f>
        <v>291</v>
      </c>
      <c r="T12" s="37">
        <f>91+98+104</f>
        <v>293</v>
      </c>
    </row>
    <row r="13" spans="1:20" ht="16.95" customHeight="1" x14ac:dyDescent="0.3">
      <c r="A13" s="63">
        <v>26</v>
      </c>
      <c r="B13" s="64" t="s">
        <v>16</v>
      </c>
      <c r="C13" s="65">
        <v>28862</v>
      </c>
      <c r="D13" s="64" t="s">
        <v>37</v>
      </c>
      <c r="E13" s="66" t="s">
        <v>38</v>
      </c>
      <c r="F13" s="64">
        <v>93</v>
      </c>
      <c r="G13" s="64">
        <v>91</v>
      </c>
      <c r="H13" s="64" t="s">
        <v>14</v>
      </c>
      <c r="I13" s="64" t="s">
        <v>39</v>
      </c>
      <c r="J13" s="64" t="s">
        <v>96</v>
      </c>
      <c r="K13" s="67">
        <v>1214</v>
      </c>
      <c r="L13" s="71"/>
      <c r="M13" s="69" t="s">
        <v>101</v>
      </c>
      <c r="N13" s="70" t="s">
        <v>35</v>
      </c>
      <c r="O13" s="34" t="s">
        <v>14</v>
      </c>
      <c r="P13" s="4"/>
      <c r="Q13" s="4"/>
      <c r="R13" s="32"/>
      <c r="S13" s="4"/>
      <c r="T13" s="37"/>
    </row>
    <row r="14" spans="1:20" ht="16.95" customHeight="1" x14ac:dyDescent="0.3">
      <c r="A14" s="2">
        <v>31</v>
      </c>
      <c r="B14" s="5" t="s">
        <v>30</v>
      </c>
      <c r="C14" s="7">
        <v>28867</v>
      </c>
      <c r="D14" s="5" t="s">
        <v>40</v>
      </c>
      <c r="E14" s="5" t="s">
        <v>14</v>
      </c>
      <c r="F14" s="5">
        <v>94</v>
      </c>
      <c r="G14" s="5">
        <v>99</v>
      </c>
      <c r="H14" s="9" t="s">
        <v>38</v>
      </c>
      <c r="I14" s="5" t="s">
        <v>41</v>
      </c>
      <c r="J14" s="5" t="s">
        <v>98</v>
      </c>
      <c r="K14" s="43">
        <v>621</v>
      </c>
      <c r="L14" s="5"/>
      <c r="M14" s="19" t="s">
        <v>101</v>
      </c>
      <c r="N14" s="38" t="s">
        <v>39</v>
      </c>
      <c r="O14" s="34" t="s">
        <v>22</v>
      </c>
      <c r="P14" s="4">
        <v>1</v>
      </c>
      <c r="Q14" s="4">
        <v>2</v>
      </c>
      <c r="R14" s="32">
        <f>+P14/(P14+Q14)</f>
        <v>0.33333333333333331</v>
      </c>
      <c r="S14" s="4">
        <f>69+92+84</f>
        <v>245</v>
      </c>
      <c r="T14" s="37">
        <f>83+99+77</f>
        <v>259</v>
      </c>
    </row>
    <row r="15" spans="1:20" ht="16.95" customHeight="1" x14ac:dyDescent="0.3">
      <c r="A15" s="63">
        <v>37</v>
      </c>
      <c r="B15" s="64" t="s">
        <v>30</v>
      </c>
      <c r="C15" s="65">
        <v>28874</v>
      </c>
      <c r="D15" s="64" t="s">
        <v>42</v>
      </c>
      <c r="E15" s="64" t="s">
        <v>14</v>
      </c>
      <c r="F15" s="64">
        <v>97</v>
      </c>
      <c r="G15" s="64">
        <v>110</v>
      </c>
      <c r="H15" s="66" t="s">
        <v>22</v>
      </c>
      <c r="I15" s="64" t="s">
        <v>43</v>
      </c>
      <c r="J15" s="64" t="s">
        <v>97</v>
      </c>
      <c r="K15" s="67">
        <v>1374</v>
      </c>
      <c r="L15" s="64"/>
      <c r="M15" s="69" t="s">
        <v>101</v>
      </c>
      <c r="N15" s="70" t="s">
        <v>40</v>
      </c>
      <c r="O15" s="34"/>
      <c r="P15" s="4"/>
      <c r="Q15" s="4"/>
      <c r="R15" s="32"/>
      <c r="S15" s="4"/>
      <c r="T15" s="37"/>
    </row>
    <row r="16" spans="1:20" ht="16.95" customHeight="1" x14ac:dyDescent="0.3">
      <c r="A16" s="2">
        <v>40</v>
      </c>
      <c r="B16" s="5" t="s">
        <v>16</v>
      </c>
      <c r="C16" s="7">
        <v>28876</v>
      </c>
      <c r="D16" s="5" t="s">
        <v>44</v>
      </c>
      <c r="E16" s="9" t="s">
        <v>25</v>
      </c>
      <c r="F16" s="5">
        <v>89</v>
      </c>
      <c r="G16" s="5">
        <v>75</v>
      </c>
      <c r="H16" s="5" t="s">
        <v>14</v>
      </c>
      <c r="I16" s="5" t="s">
        <v>45</v>
      </c>
      <c r="J16" s="5" t="s">
        <v>96</v>
      </c>
      <c r="K16" s="43">
        <v>641</v>
      </c>
      <c r="L16" s="5"/>
      <c r="M16" s="19" t="s">
        <v>101</v>
      </c>
      <c r="N16" s="38" t="s">
        <v>42</v>
      </c>
      <c r="O16" s="24" t="s">
        <v>123</v>
      </c>
      <c r="P16" s="22">
        <f>SUM(P6:P15)</f>
        <v>7</v>
      </c>
      <c r="Q16" s="22">
        <f>SUM(Q6:Q15)</f>
        <v>10</v>
      </c>
      <c r="R16" s="25">
        <f>+P16/(P16+Q16)</f>
        <v>0.41176470588235292</v>
      </c>
      <c r="S16" s="26">
        <f>SUM(S6:S15)</f>
        <v>1618</v>
      </c>
      <c r="T16" s="27">
        <f>SUM(T6:T15)</f>
        <v>1607</v>
      </c>
    </row>
    <row r="17" spans="1:20" ht="16.95" customHeight="1" thickBot="1" x14ac:dyDescent="0.35">
      <c r="A17" s="63">
        <v>46</v>
      </c>
      <c r="B17" s="64" t="s">
        <v>30</v>
      </c>
      <c r="C17" s="65">
        <v>28881</v>
      </c>
      <c r="D17" s="64" t="s">
        <v>46</v>
      </c>
      <c r="E17" s="64" t="s">
        <v>14</v>
      </c>
      <c r="F17" s="64">
        <v>96</v>
      </c>
      <c r="G17" s="64">
        <v>101</v>
      </c>
      <c r="H17" s="66" t="s">
        <v>47</v>
      </c>
      <c r="I17" s="64" t="s">
        <v>48</v>
      </c>
      <c r="J17" s="64" t="s">
        <v>125</v>
      </c>
      <c r="K17" s="67">
        <v>511</v>
      </c>
      <c r="L17" s="64" t="s">
        <v>143</v>
      </c>
      <c r="M17" s="69" t="s">
        <v>103</v>
      </c>
      <c r="N17" s="70" t="s">
        <v>15</v>
      </c>
      <c r="O17" s="28"/>
      <c r="P17" s="29"/>
      <c r="Q17" s="29"/>
      <c r="R17" s="30">
        <f>+P16+Q16</f>
        <v>17</v>
      </c>
      <c r="S17" s="35">
        <f>+S16/R17</f>
        <v>95.17647058823529</v>
      </c>
      <c r="T17" s="36">
        <f>+T16/R17</f>
        <v>94.529411764705884</v>
      </c>
    </row>
    <row r="18" spans="1:20" ht="16.95" customHeight="1" thickBot="1" x14ac:dyDescent="0.35">
      <c r="A18" s="2">
        <v>48</v>
      </c>
      <c r="B18" s="5" t="s">
        <v>16</v>
      </c>
      <c r="C18" s="7">
        <v>28883</v>
      </c>
      <c r="D18" s="5" t="s">
        <v>49</v>
      </c>
      <c r="E18" s="5" t="s">
        <v>14</v>
      </c>
      <c r="F18" s="5">
        <v>105</v>
      </c>
      <c r="G18" s="5">
        <v>116</v>
      </c>
      <c r="H18" s="9" t="s">
        <v>32</v>
      </c>
      <c r="I18" s="5" t="s">
        <v>50</v>
      </c>
      <c r="J18" s="5" t="s">
        <v>127</v>
      </c>
      <c r="K18" s="14">
        <v>1032</v>
      </c>
      <c r="L18" s="41" t="s">
        <v>138</v>
      </c>
      <c r="M18" s="19" t="s">
        <v>103</v>
      </c>
      <c r="N18" s="38" t="s">
        <v>17</v>
      </c>
      <c r="O18" s="17"/>
      <c r="P18" s="17"/>
      <c r="Q18" s="17"/>
      <c r="R18" s="46"/>
      <c r="S18" s="11"/>
      <c r="T18" s="11"/>
    </row>
    <row r="19" spans="1:20" ht="16.95" customHeight="1" x14ac:dyDescent="0.3">
      <c r="A19" s="63">
        <v>51</v>
      </c>
      <c r="B19" s="64" t="s">
        <v>20</v>
      </c>
      <c r="C19" s="65">
        <v>28887</v>
      </c>
      <c r="D19" s="64" t="s">
        <v>51</v>
      </c>
      <c r="E19" s="64" t="s">
        <v>14</v>
      </c>
      <c r="F19" s="64">
        <v>105</v>
      </c>
      <c r="G19" s="64">
        <v>118</v>
      </c>
      <c r="H19" s="66" t="s">
        <v>13</v>
      </c>
      <c r="I19" s="64" t="s">
        <v>52</v>
      </c>
      <c r="J19" s="64" t="s">
        <v>124</v>
      </c>
      <c r="K19" s="67">
        <v>592</v>
      </c>
      <c r="L19" s="64"/>
      <c r="M19" s="69" t="s">
        <v>103</v>
      </c>
      <c r="N19" s="70" t="s">
        <v>142</v>
      </c>
      <c r="O19" s="47" t="s">
        <v>121</v>
      </c>
      <c r="P19" s="20" t="s">
        <v>116</v>
      </c>
      <c r="Q19" s="20" t="s">
        <v>117</v>
      </c>
      <c r="R19" s="20" t="s">
        <v>118</v>
      </c>
      <c r="S19" s="20" t="s">
        <v>119</v>
      </c>
      <c r="T19" s="21" t="s">
        <v>120</v>
      </c>
    </row>
    <row r="20" spans="1:20" ht="16.95" customHeight="1" x14ac:dyDescent="0.3">
      <c r="A20" s="2">
        <v>57</v>
      </c>
      <c r="B20" s="5" t="s">
        <v>16</v>
      </c>
      <c r="C20" s="7">
        <v>28890</v>
      </c>
      <c r="D20" s="5" t="s">
        <v>53</v>
      </c>
      <c r="E20" s="9" t="s">
        <v>14</v>
      </c>
      <c r="F20" s="5">
        <v>95</v>
      </c>
      <c r="G20" s="5">
        <v>92</v>
      </c>
      <c r="H20" s="5" t="s">
        <v>18</v>
      </c>
      <c r="I20" s="5" t="s">
        <v>54</v>
      </c>
      <c r="J20" s="5" t="s">
        <v>126</v>
      </c>
      <c r="K20" s="43">
        <v>1009</v>
      </c>
      <c r="L20" s="5"/>
      <c r="M20" s="19" t="s">
        <v>103</v>
      </c>
      <c r="N20" s="38" t="s">
        <v>24</v>
      </c>
      <c r="O20" s="33" t="s">
        <v>18</v>
      </c>
      <c r="P20" s="4">
        <v>1</v>
      </c>
      <c r="Q20" s="4">
        <v>1</v>
      </c>
      <c r="R20" s="32">
        <v>0</v>
      </c>
      <c r="S20" s="4">
        <f>95+101</f>
        <v>196</v>
      </c>
      <c r="T20" s="37">
        <f>92+105</f>
        <v>197</v>
      </c>
    </row>
    <row r="21" spans="1:20" ht="16.95" customHeight="1" x14ac:dyDescent="0.3">
      <c r="A21" s="63">
        <v>58</v>
      </c>
      <c r="B21" s="64" t="s">
        <v>55</v>
      </c>
      <c r="C21" s="65">
        <v>28891</v>
      </c>
      <c r="D21" s="64" t="s">
        <v>56</v>
      </c>
      <c r="E21" s="64" t="s">
        <v>14</v>
      </c>
      <c r="F21" s="64">
        <v>83</v>
      </c>
      <c r="G21" s="64">
        <v>99</v>
      </c>
      <c r="H21" s="66" t="s">
        <v>25</v>
      </c>
      <c r="I21" s="64" t="s">
        <v>57</v>
      </c>
      <c r="J21" s="64" t="s">
        <v>27</v>
      </c>
      <c r="K21" s="67">
        <v>846</v>
      </c>
      <c r="L21" s="64"/>
      <c r="M21" s="69" t="s">
        <v>103</v>
      </c>
      <c r="N21" s="70" t="s">
        <v>28</v>
      </c>
      <c r="O21" s="34" t="s">
        <v>25</v>
      </c>
      <c r="P21" s="4">
        <v>0</v>
      </c>
      <c r="Q21" s="4">
        <v>2</v>
      </c>
      <c r="R21" s="32">
        <v>0</v>
      </c>
      <c r="S21" s="4">
        <f>90+83</f>
        <v>173</v>
      </c>
      <c r="T21" s="37">
        <f>96+99</f>
        <v>195</v>
      </c>
    </row>
    <row r="22" spans="1:20" ht="16.95" customHeight="1" x14ac:dyDescent="0.3">
      <c r="A22" s="2">
        <v>63</v>
      </c>
      <c r="B22" s="5" t="s">
        <v>11</v>
      </c>
      <c r="C22" s="7">
        <v>28896</v>
      </c>
      <c r="D22" s="5" t="s">
        <v>58</v>
      </c>
      <c r="E22" s="9" t="s">
        <v>47</v>
      </c>
      <c r="F22" s="5">
        <v>100</v>
      </c>
      <c r="G22" s="5">
        <v>93</v>
      </c>
      <c r="H22" s="5" t="s">
        <v>14</v>
      </c>
      <c r="I22" s="5" t="s">
        <v>59</v>
      </c>
      <c r="J22" s="5" t="s">
        <v>96</v>
      </c>
      <c r="K22" s="43">
        <v>2659</v>
      </c>
      <c r="L22" s="5"/>
      <c r="M22" s="19" t="s">
        <v>104</v>
      </c>
      <c r="N22" s="38" t="s">
        <v>15</v>
      </c>
      <c r="O22" s="34" t="s">
        <v>38</v>
      </c>
      <c r="P22" s="4">
        <v>0</v>
      </c>
      <c r="Q22" s="4">
        <v>2</v>
      </c>
      <c r="R22" s="32">
        <f>+P22/(P22+Q22)</f>
        <v>0</v>
      </c>
      <c r="S22" s="4">
        <f>94+161</f>
        <v>255</v>
      </c>
      <c r="T22" s="37">
        <f>99+163</f>
        <v>262</v>
      </c>
    </row>
    <row r="23" spans="1:20" ht="16.95" customHeight="1" x14ac:dyDescent="0.3">
      <c r="A23" s="63">
        <v>66</v>
      </c>
      <c r="B23" s="64" t="s">
        <v>16</v>
      </c>
      <c r="C23" s="65">
        <v>28897</v>
      </c>
      <c r="D23" s="64" t="s">
        <v>60</v>
      </c>
      <c r="E23" s="64" t="s">
        <v>22</v>
      </c>
      <c r="F23" s="64">
        <v>77</v>
      </c>
      <c r="G23" s="64">
        <v>84</v>
      </c>
      <c r="H23" s="66" t="s">
        <v>14</v>
      </c>
      <c r="I23" s="64" t="s">
        <v>61</v>
      </c>
      <c r="J23" s="64" t="s">
        <v>96</v>
      </c>
      <c r="K23" s="67">
        <v>1511</v>
      </c>
      <c r="L23" s="64"/>
      <c r="M23" s="69" t="s">
        <v>104</v>
      </c>
      <c r="N23" s="70" t="s">
        <v>19</v>
      </c>
      <c r="O23" s="34" t="s">
        <v>47</v>
      </c>
      <c r="P23" s="4">
        <v>1</v>
      </c>
      <c r="Q23" s="4">
        <v>1</v>
      </c>
      <c r="R23" s="32">
        <f>+P23/(P23+Q23)</f>
        <v>0.5</v>
      </c>
      <c r="S23" s="4">
        <f>96+98</f>
        <v>194</v>
      </c>
      <c r="T23" s="37">
        <f>101+82</f>
        <v>183</v>
      </c>
    </row>
    <row r="24" spans="1:20" ht="16.95" customHeight="1" x14ac:dyDescent="0.3">
      <c r="A24" s="2">
        <v>72</v>
      </c>
      <c r="B24" s="5" t="s">
        <v>11</v>
      </c>
      <c r="C24" s="7">
        <v>28903</v>
      </c>
      <c r="D24" s="5" t="s">
        <v>62</v>
      </c>
      <c r="E24" s="9" t="s">
        <v>32</v>
      </c>
      <c r="F24" s="5">
        <v>98</v>
      </c>
      <c r="G24" s="5">
        <v>89</v>
      </c>
      <c r="H24" s="5" t="s">
        <v>14</v>
      </c>
      <c r="I24" s="5" t="s">
        <v>63</v>
      </c>
      <c r="J24" s="5" t="s">
        <v>96</v>
      </c>
      <c r="K24" s="43">
        <v>2950</v>
      </c>
      <c r="L24" s="5"/>
      <c r="M24" s="19" t="s">
        <v>104</v>
      </c>
      <c r="N24" s="38" t="s">
        <v>21</v>
      </c>
      <c r="O24" s="34"/>
      <c r="P24" s="4"/>
      <c r="Q24" s="4"/>
      <c r="R24" s="5"/>
      <c r="S24" s="4"/>
      <c r="T24" s="37"/>
    </row>
    <row r="25" spans="1:20" ht="16.95" customHeight="1" x14ac:dyDescent="0.3">
      <c r="A25" s="63">
        <v>74</v>
      </c>
      <c r="B25" s="64" t="s">
        <v>16</v>
      </c>
      <c r="C25" s="65">
        <v>28904</v>
      </c>
      <c r="D25" s="64" t="s">
        <v>64</v>
      </c>
      <c r="E25" s="64" t="s">
        <v>14</v>
      </c>
      <c r="F25" s="64">
        <v>106</v>
      </c>
      <c r="G25" s="64">
        <v>126</v>
      </c>
      <c r="H25" s="66" t="s">
        <v>22</v>
      </c>
      <c r="I25" s="64" t="s">
        <v>65</v>
      </c>
      <c r="J25" s="64" t="s">
        <v>97</v>
      </c>
      <c r="K25" s="67">
        <v>1123</v>
      </c>
      <c r="L25" s="72"/>
      <c r="M25" s="69" t="s">
        <v>104</v>
      </c>
      <c r="N25" s="70" t="s">
        <v>24</v>
      </c>
      <c r="O25" s="33" t="s">
        <v>13</v>
      </c>
      <c r="P25" s="4">
        <v>0</v>
      </c>
      <c r="Q25" s="4">
        <v>3</v>
      </c>
      <c r="R25" s="32">
        <f>+P25/(P25+Q25)</f>
        <v>0</v>
      </c>
      <c r="S25" s="4">
        <f>97+105+124</f>
        <v>326</v>
      </c>
      <c r="T25" s="37">
        <f>114+118+151</f>
        <v>383</v>
      </c>
    </row>
    <row r="26" spans="1:20" ht="16.95" customHeight="1" x14ac:dyDescent="0.3">
      <c r="A26" s="2">
        <v>84</v>
      </c>
      <c r="B26" s="5" t="s">
        <v>30</v>
      </c>
      <c r="C26" s="7">
        <v>28916</v>
      </c>
      <c r="D26" s="5" t="s">
        <v>66</v>
      </c>
      <c r="E26" s="9" t="s">
        <v>14</v>
      </c>
      <c r="F26" s="5">
        <v>98</v>
      </c>
      <c r="G26" s="5">
        <v>82</v>
      </c>
      <c r="H26" s="5" t="s">
        <v>47</v>
      </c>
      <c r="I26" s="5" t="s">
        <v>67</v>
      </c>
      <c r="J26" s="5" t="s">
        <v>125</v>
      </c>
      <c r="K26" s="43">
        <v>302</v>
      </c>
      <c r="L26" s="41" t="s">
        <v>139</v>
      </c>
      <c r="M26" s="19" t="s">
        <v>104</v>
      </c>
      <c r="N26" s="38" t="s">
        <v>102</v>
      </c>
      <c r="O26" s="34" t="s">
        <v>32</v>
      </c>
      <c r="P26" s="4">
        <v>1</v>
      </c>
      <c r="Q26" s="4">
        <v>2</v>
      </c>
      <c r="R26" s="32">
        <f>+P26/(P26+Q26)</f>
        <v>0.33333333333333331</v>
      </c>
      <c r="S26" s="4">
        <f>89+101+105</f>
        <v>295</v>
      </c>
      <c r="T26" s="37">
        <f>105+96+116</f>
        <v>317</v>
      </c>
    </row>
    <row r="27" spans="1:20" ht="16.95" customHeight="1" x14ac:dyDescent="0.3">
      <c r="A27" s="63">
        <v>89</v>
      </c>
      <c r="B27" s="64" t="s">
        <v>16</v>
      </c>
      <c r="C27" s="65">
        <v>28918</v>
      </c>
      <c r="D27" s="64" t="s">
        <v>68</v>
      </c>
      <c r="E27" s="66" t="s">
        <v>14</v>
      </c>
      <c r="F27" s="64">
        <v>135</v>
      </c>
      <c r="G27" s="64">
        <v>121</v>
      </c>
      <c r="H27" s="64" t="s">
        <v>22</v>
      </c>
      <c r="I27" s="64" t="s">
        <v>69</v>
      </c>
      <c r="J27" s="64" t="s">
        <v>97</v>
      </c>
      <c r="K27" s="67">
        <v>1232</v>
      </c>
      <c r="L27" s="64"/>
      <c r="M27" s="69" t="s">
        <v>104</v>
      </c>
      <c r="N27" s="70" t="s">
        <v>37</v>
      </c>
      <c r="O27" s="34" t="s">
        <v>14</v>
      </c>
      <c r="P27" s="4"/>
      <c r="Q27" s="4"/>
      <c r="R27" s="32"/>
      <c r="S27" s="4"/>
      <c r="T27" s="37"/>
    </row>
    <row r="28" spans="1:20" ht="16.95" customHeight="1" x14ac:dyDescent="0.3">
      <c r="A28" s="2">
        <v>94</v>
      </c>
      <c r="B28" s="5" t="s">
        <v>16</v>
      </c>
      <c r="C28" s="7">
        <v>28925</v>
      </c>
      <c r="D28" s="5" t="s">
        <v>70</v>
      </c>
      <c r="E28" s="5" t="s">
        <v>32</v>
      </c>
      <c r="F28" s="5">
        <v>104</v>
      </c>
      <c r="G28" s="5">
        <v>113</v>
      </c>
      <c r="H28" s="9" t="s">
        <v>14</v>
      </c>
      <c r="I28" s="5" t="s">
        <v>71</v>
      </c>
      <c r="J28" s="5" t="s">
        <v>96</v>
      </c>
      <c r="K28" s="43">
        <v>2107</v>
      </c>
      <c r="L28" s="5"/>
      <c r="M28" s="19" t="s">
        <v>104</v>
      </c>
      <c r="N28" s="38" t="s">
        <v>105</v>
      </c>
      <c r="O28" s="34" t="s">
        <v>22</v>
      </c>
      <c r="P28" s="4">
        <v>1</v>
      </c>
      <c r="Q28" s="4">
        <v>2</v>
      </c>
      <c r="R28" s="32">
        <f>+P28/(P28+Q28)</f>
        <v>0.33333333333333331</v>
      </c>
      <c r="S28" s="4">
        <f>97+106+135</f>
        <v>338</v>
      </c>
      <c r="T28" s="37">
        <f>110+126+121</f>
        <v>357</v>
      </c>
    </row>
    <row r="29" spans="1:20" ht="16.95" customHeight="1" x14ac:dyDescent="0.3">
      <c r="A29" s="63">
        <v>99</v>
      </c>
      <c r="B29" s="64" t="s">
        <v>72</v>
      </c>
      <c r="C29" s="65">
        <v>28927</v>
      </c>
      <c r="D29" s="64" t="s">
        <v>73</v>
      </c>
      <c r="E29" s="64" t="s">
        <v>14</v>
      </c>
      <c r="F29" s="64">
        <v>101</v>
      </c>
      <c r="G29" s="64">
        <v>105</v>
      </c>
      <c r="H29" s="66" t="s">
        <v>18</v>
      </c>
      <c r="I29" s="64" t="s">
        <v>74</v>
      </c>
      <c r="J29" s="64" t="s">
        <v>126</v>
      </c>
      <c r="K29" s="67">
        <v>300</v>
      </c>
      <c r="L29" s="64"/>
      <c r="M29" s="69" t="s">
        <v>104</v>
      </c>
      <c r="N29" s="70" t="s">
        <v>41</v>
      </c>
      <c r="O29" s="34"/>
      <c r="P29" s="4"/>
      <c r="Q29" s="4"/>
      <c r="R29" s="32"/>
      <c r="S29" s="4"/>
      <c r="T29" s="37"/>
    </row>
    <row r="30" spans="1:20" ht="16.95" customHeight="1" x14ac:dyDescent="0.3">
      <c r="A30" s="2">
        <v>100</v>
      </c>
      <c r="B30" s="5" t="s">
        <v>20</v>
      </c>
      <c r="C30" s="7">
        <v>28929</v>
      </c>
      <c r="D30" s="5" t="s">
        <v>75</v>
      </c>
      <c r="E30" s="9" t="s">
        <v>13</v>
      </c>
      <c r="F30" s="5">
        <v>120</v>
      </c>
      <c r="G30" s="5">
        <v>117</v>
      </c>
      <c r="H30" s="5" t="s">
        <v>14</v>
      </c>
      <c r="I30" s="5" t="s">
        <v>76</v>
      </c>
      <c r="J30" s="5" t="s">
        <v>96</v>
      </c>
      <c r="K30" s="14">
        <v>1433</v>
      </c>
      <c r="L30" s="14"/>
      <c r="M30" s="19" t="s">
        <v>104</v>
      </c>
      <c r="N30" s="38" t="s">
        <v>106</v>
      </c>
      <c r="O30" s="23"/>
      <c r="P30" s="22">
        <f>SUM(P20:P29)</f>
        <v>4</v>
      </c>
      <c r="Q30" s="22">
        <f>SUM(Q20:Q29)</f>
        <v>13</v>
      </c>
      <c r="R30" s="25">
        <f>+P30/(P30+Q30)</f>
        <v>0.23529411764705882</v>
      </c>
      <c r="S30" s="26">
        <f>SUM(S20:S29)</f>
        <v>1777</v>
      </c>
      <c r="T30" s="27">
        <f>SUM(T20:T29)</f>
        <v>1894</v>
      </c>
    </row>
    <row r="31" spans="1:20" ht="16.95" customHeight="1" thickBot="1" x14ac:dyDescent="0.35">
      <c r="A31" s="63">
        <v>107</v>
      </c>
      <c r="B31" s="64" t="s">
        <v>16</v>
      </c>
      <c r="C31" s="65">
        <v>28932</v>
      </c>
      <c r="D31" s="64" t="s">
        <v>77</v>
      </c>
      <c r="E31" s="64" t="s">
        <v>18</v>
      </c>
      <c r="F31" s="64">
        <v>108</v>
      </c>
      <c r="G31" s="64">
        <v>111</v>
      </c>
      <c r="H31" s="66" t="s">
        <v>14</v>
      </c>
      <c r="I31" s="64" t="s">
        <v>78</v>
      </c>
      <c r="J31" s="64" t="s">
        <v>96</v>
      </c>
      <c r="K31" s="67">
        <v>1042</v>
      </c>
      <c r="L31" s="73" t="s">
        <v>36</v>
      </c>
      <c r="M31" s="69" t="s">
        <v>104</v>
      </c>
      <c r="N31" s="70" t="s">
        <v>107</v>
      </c>
      <c r="O31" s="28"/>
      <c r="P31" s="29"/>
      <c r="Q31" s="29"/>
      <c r="R31" s="30">
        <f>+P30+Q30</f>
        <v>17</v>
      </c>
      <c r="S31" s="35">
        <f>+S30/R31</f>
        <v>104.52941176470588</v>
      </c>
      <c r="T31" s="36">
        <f>+T30/R31</f>
        <v>111.41176470588235</v>
      </c>
    </row>
    <row r="32" spans="1:20" ht="16.95" customHeight="1" thickBot="1" x14ac:dyDescent="0.35">
      <c r="A32" s="2">
        <v>111</v>
      </c>
      <c r="B32" s="5" t="s">
        <v>30</v>
      </c>
      <c r="C32" s="7">
        <v>28937</v>
      </c>
      <c r="D32" s="5" t="s">
        <v>79</v>
      </c>
      <c r="E32" s="5" t="s">
        <v>14</v>
      </c>
      <c r="F32" s="5">
        <v>89</v>
      </c>
      <c r="G32" s="5">
        <v>105</v>
      </c>
      <c r="H32" s="9" t="s">
        <v>32</v>
      </c>
      <c r="I32" s="5" t="s">
        <v>80</v>
      </c>
      <c r="J32" s="5" t="s">
        <v>131</v>
      </c>
      <c r="K32" s="43">
        <v>5114</v>
      </c>
      <c r="L32" s="41" t="s">
        <v>140</v>
      </c>
      <c r="M32" s="19" t="s">
        <v>104</v>
      </c>
      <c r="N32" s="38" t="s">
        <v>108</v>
      </c>
      <c r="O32" s="18"/>
      <c r="P32" s="18"/>
      <c r="Q32" s="18"/>
      <c r="R32" s="18"/>
      <c r="S32" s="48"/>
      <c r="T32" s="48"/>
    </row>
    <row r="33" spans="1:20" ht="16.95" customHeight="1" x14ac:dyDescent="0.3">
      <c r="A33" s="63">
        <v>113</v>
      </c>
      <c r="B33" s="64" t="s">
        <v>11</v>
      </c>
      <c r="C33" s="65">
        <v>28938</v>
      </c>
      <c r="D33" s="64" t="s">
        <v>81</v>
      </c>
      <c r="E33" s="66" t="s">
        <v>22</v>
      </c>
      <c r="F33" s="64">
        <v>99</v>
      </c>
      <c r="G33" s="64">
        <v>92</v>
      </c>
      <c r="H33" s="64" t="s">
        <v>14</v>
      </c>
      <c r="I33" s="64" t="s">
        <v>82</v>
      </c>
      <c r="J33" s="64" t="s">
        <v>96</v>
      </c>
      <c r="K33" s="67">
        <v>2112</v>
      </c>
      <c r="L33" s="64"/>
      <c r="M33" s="69" t="s">
        <v>104</v>
      </c>
      <c r="N33" s="70" t="s">
        <v>109</v>
      </c>
      <c r="O33" s="47" t="s">
        <v>122</v>
      </c>
      <c r="P33" s="20" t="s">
        <v>116</v>
      </c>
      <c r="Q33" s="20" t="s">
        <v>117</v>
      </c>
      <c r="R33" s="20" t="s">
        <v>118</v>
      </c>
      <c r="S33" s="20" t="s">
        <v>119</v>
      </c>
      <c r="T33" s="21" t="s">
        <v>120</v>
      </c>
    </row>
    <row r="34" spans="1:20" ht="16.95" customHeight="1" x14ac:dyDescent="0.3">
      <c r="A34" s="2">
        <v>119</v>
      </c>
      <c r="B34" s="5" t="s">
        <v>20</v>
      </c>
      <c r="C34" s="7">
        <v>28943</v>
      </c>
      <c r="D34" s="5" t="s">
        <v>83</v>
      </c>
      <c r="E34" s="5" t="s">
        <v>14</v>
      </c>
      <c r="F34" s="5">
        <v>124</v>
      </c>
      <c r="G34" s="5">
        <v>151</v>
      </c>
      <c r="H34" s="9" t="s">
        <v>13</v>
      </c>
      <c r="I34" s="5" t="s">
        <v>84</v>
      </c>
      <c r="J34" s="5" t="s">
        <v>124</v>
      </c>
      <c r="K34" s="14">
        <v>2173</v>
      </c>
      <c r="L34" s="5"/>
      <c r="M34" s="19" t="s">
        <v>104</v>
      </c>
      <c r="N34" s="38" t="s">
        <v>54</v>
      </c>
      <c r="O34" s="33" t="s">
        <v>18</v>
      </c>
      <c r="P34" s="4">
        <f t="shared" ref="P34:Q37" si="0">P6+P20</f>
        <v>3</v>
      </c>
      <c r="Q34" s="4">
        <f t="shared" si="0"/>
        <v>1</v>
      </c>
      <c r="R34" s="32">
        <f>+P34/(P34+Q34)</f>
        <v>0.75</v>
      </c>
      <c r="S34" s="4">
        <f t="shared" ref="S34:T37" si="1">S6+S20</f>
        <v>424</v>
      </c>
      <c r="T34" s="37">
        <f t="shared" si="1"/>
        <v>398</v>
      </c>
    </row>
    <row r="35" spans="1:20" ht="16.95" customHeight="1" x14ac:dyDescent="0.3">
      <c r="A35" s="63">
        <v>121</v>
      </c>
      <c r="B35" s="64" t="s">
        <v>30</v>
      </c>
      <c r="C35" s="65">
        <v>28944</v>
      </c>
      <c r="D35" s="64" t="s">
        <v>85</v>
      </c>
      <c r="E35" s="64" t="s">
        <v>14</v>
      </c>
      <c r="F35" s="64">
        <v>161</v>
      </c>
      <c r="G35" s="64">
        <v>163</v>
      </c>
      <c r="H35" s="66" t="s">
        <v>38</v>
      </c>
      <c r="I35" s="64" t="s">
        <v>86</v>
      </c>
      <c r="J35" s="64" t="s">
        <v>98</v>
      </c>
      <c r="K35" s="67">
        <v>1111</v>
      </c>
      <c r="L35" s="73" t="s">
        <v>87</v>
      </c>
      <c r="M35" s="69" t="s">
        <v>104</v>
      </c>
      <c r="N35" s="70" t="s">
        <v>110</v>
      </c>
      <c r="O35" s="34" t="s">
        <v>25</v>
      </c>
      <c r="P35" s="4">
        <f t="shared" si="0"/>
        <v>0</v>
      </c>
      <c r="Q35" s="4">
        <f t="shared" si="0"/>
        <v>4</v>
      </c>
      <c r="R35" s="32">
        <f>+P35/(P35+Q35)</f>
        <v>0</v>
      </c>
      <c r="S35" s="4">
        <f t="shared" si="1"/>
        <v>337</v>
      </c>
      <c r="T35" s="37">
        <f t="shared" si="1"/>
        <v>379</v>
      </c>
    </row>
    <row r="36" spans="1:20" ht="16.95" customHeight="1" x14ac:dyDescent="0.3">
      <c r="A36" s="2">
        <v>126</v>
      </c>
      <c r="B36" s="5" t="s">
        <v>16</v>
      </c>
      <c r="C36" s="7">
        <v>28946</v>
      </c>
      <c r="D36" s="5" t="s">
        <v>88</v>
      </c>
      <c r="E36" s="9" t="s">
        <v>25</v>
      </c>
      <c r="F36" s="5">
        <v>95</v>
      </c>
      <c r="G36" s="5">
        <v>89</v>
      </c>
      <c r="H36" s="5" t="s">
        <v>14</v>
      </c>
      <c r="I36" s="5" t="s">
        <v>89</v>
      </c>
      <c r="J36" s="5" t="s">
        <v>96</v>
      </c>
      <c r="K36" s="43">
        <v>1754</v>
      </c>
      <c r="L36" s="5"/>
      <c r="M36" s="19" t="s">
        <v>104</v>
      </c>
      <c r="N36" s="38" t="s">
        <v>111</v>
      </c>
      <c r="O36" s="34" t="s">
        <v>38</v>
      </c>
      <c r="P36" s="4">
        <f t="shared" si="0"/>
        <v>1</v>
      </c>
      <c r="Q36" s="4">
        <f t="shared" si="0"/>
        <v>3</v>
      </c>
      <c r="R36" s="32">
        <f>+P36/(P36+Q36)</f>
        <v>0.25</v>
      </c>
      <c r="S36" s="4">
        <f t="shared" si="1"/>
        <v>446</v>
      </c>
      <c r="T36" s="37">
        <f t="shared" si="1"/>
        <v>441</v>
      </c>
    </row>
    <row r="37" spans="1:20" ht="16.95" customHeight="1" x14ac:dyDescent="0.3">
      <c r="A37" s="63">
        <v>127</v>
      </c>
      <c r="B37" s="64" t="s">
        <v>55</v>
      </c>
      <c r="C37" s="65">
        <v>28947</v>
      </c>
      <c r="D37" s="64" t="s">
        <v>90</v>
      </c>
      <c r="E37" s="64" t="s">
        <v>13</v>
      </c>
      <c r="F37" s="64">
        <v>93</v>
      </c>
      <c r="G37" s="64">
        <v>105</v>
      </c>
      <c r="H37" s="66" t="s">
        <v>14</v>
      </c>
      <c r="I37" s="64" t="s">
        <v>91</v>
      </c>
      <c r="J37" s="64" t="s">
        <v>96</v>
      </c>
      <c r="K37" s="67">
        <v>878</v>
      </c>
      <c r="L37" s="64"/>
      <c r="M37" s="69" t="s">
        <v>104</v>
      </c>
      <c r="N37" s="70" t="s">
        <v>112</v>
      </c>
      <c r="O37" s="34" t="s">
        <v>47</v>
      </c>
      <c r="P37" s="4">
        <f t="shared" si="0"/>
        <v>2</v>
      </c>
      <c r="Q37" s="4">
        <f t="shared" si="0"/>
        <v>2</v>
      </c>
      <c r="R37" s="32">
        <f>+P37/(P37+Q37)</f>
        <v>0.5</v>
      </c>
      <c r="S37" s="4">
        <f t="shared" si="1"/>
        <v>384</v>
      </c>
      <c r="T37" s="37">
        <f t="shared" si="1"/>
        <v>369</v>
      </c>
    </row>
    <row r="38" spans="1:20" ht="16.95" customHeight="1" x14ac:dyDescent="0.3">
      <c r="A38" s="2">
        <v>134</v>
      </c>
      <c r="B38" s="5" t="s">
        <v>11</v>
      </c>
      <c r="C38" s="7">
        <v>28952</v>
      </c>
      <c r="D38" s="5" t="s">
        <v>92</v>
      </c>
      <c r="E38" s="5" t="s">
        <v>38</v>
      </c>
      <c r="F38" s="5">
        <v>86</v>
      </c>
      <c r="G38" s="5">
        <v>100</v>
      </c>
      <c r="H38" s="9" t="s">
        <v>14</v>
      </c>
      <c r="I38" s="5" t="s">
        <v>93</v>
      </c>
      <c r="J38" s="5" t="s">
        <v>96</v>
      </c>
      <c r="K38" s="43">
        <v>1711</v>
      </c>
      <c r="L38" s="5"/>
      <c r="M38" s="19" t="s">
        <v>104</v>
      </c>
      <c r="N38" s="38" t="s">
        <v>113</v>
      </c>
      <c r="O38" s="34"/>
      <c r="P38" s="4"/>
      <c r="Q38" s="4"/>
      <c r="R38" s="4"/>
      <c r="S38" s="4"/>
      <c r="T38" s="37"/>
    </row>
    <row r="39" spans="1:20" ht="16.95" customHeight="1" x14ac:dyDescent="0.3">
      <c r="A39" s="63">
        <v>135</v>
      </c>
      <c r="B39" s="64" t="s">
        <v>16</v>
      </c>
      <c r="C39" s="65">
        <v>28953</v>
      </c>
      <c r="D39" s="64" t="s">
        <v>94</v>
      </c>
      <c r="E39" s="64" t="s">
        <v>47</v>
      </c>
      <c r="F39" s="64">
        <v>86</v>
      </c>
      <c r="G39" s="64">
        <v>97</v>
      </c>
      <c r="H39" s="66" t="s">
        <v>14</v>
      </c>
      <c r="I39" s="64" t="s">
        <v>95</v>
      </c>
      <c r="J39" s="64" t="s">
        <v>96</v>
      </c>
      <c r="K39" s="67">
        <v>1375</v>
      </c>
      <c r="L39" s="64"/>
      <c r="M39" s="69" t="s">
        <v>104</v>
      </c>
      <c r="N39" s="70" t="s">
        <v>114</v>
      </c>
      <c r="O39" s="33" t="s">
        <v>13</v>
      </c>
      <c r="P39" s="4">
        <f>P11+P25</f>
        <v>1</v>
      </c>
      <c r="Q39" s="4">
        <f>Q11+Q25</f>
        <v>5</v>
      </c>
      <c r="R39" s="32">
        <f>+P39/(P39+Q39)</f>
        <v>0.16666666666666666</v>
      </c>
      <c r="S39" s="4">
        <f>S11+S25</f>
        <v>635</v>
      </c>
      <c r="T39" s="37">
        <f>T11+T25</f>
        <v>688</v>
      </c>
    </row>
    <row r="40" spans="1:20" x14ac:dyDescent="0.3">
      <c r="A40" s="1"/>
      <c r="B40" s="5"/>
      <c r="C40" s="7"/>
      <c r="D40" s="5"/>
      <c r="E40" s="5"/>
      <c r="F40" s="5"/>
      <c r="G40" s="5"/>
      <c r="H40" s="9"/>
      <c r="I40" s="5"/>
      <c r="J40" s="5"/>
      <c r="K40" s="40"/>
      <c r="L40" s="5"/>
      <c r="M40" s="19"/>
      <c r="N40" s="19"/>
      <c r="O40" s="34" t="s">
        <v>32</v>
      </c>
      <c r="P40" s="4">
        <f>P12+P26</f>
        <v>2</v>
      </c>
      <c r="Q40" s="4">
        <f>Q12+Q26</f>
        <v>4</v>
      </c>
      <c r="R40" s="32">
        <f>+P40/(P40+Q40)</f>
        <v>0.33333333333333331</v>
      </c>
      <c r="S40" s="4">
        <f>S12+S26</f>
        <v>586</v>
      </c>
      <c r="T40" s="37">
        <f>T12+T26</f>
        <v>610</v>
      </c>
    </row>
    <row r="41" spans="1:20" ht="15" thickBot="1" x14ac:dyDescent="0.35">
      <c r="A41" s="1"/>
      <c r="B41" s="5"/>
      <c r="C41" s="7"/>
      <c r="D41" s="5"/>
      <c r="E41" s="5"/>
      <c r="F41" s="5"/>
      <c r="G41" s="5"/>
      <c r="O41" s="34" t="s">
        <v>14</v>
      </c>
      <c r="P41" s="4"/>
      <c r="Q41" s="4"/>
      <c r="R41" s="32"/>
      <c r="S41" s="4"/>
      <c r="T41" s="37"/>
    </row>
    <row r="42" spans="1:20" x14ac:dyDescent="0.3">
      <c r="A42" s="1"/>
      <c r="B42" s="5"/>
      <c r="C42" s="7"/>
      <c r="D42" s="5"/>
      <c r="E42" s="5"/>
      <c r="F42" s="5"/>
      <c r="G42" s="5"/>
      <c r="H42" s="52"/>
      <c r="I42" s="53"/>
      <c r="J42" s="53"/>
      <c r="K42" s="53"/>
      <c r="L42" s="51" t="s">
        <v>136</v>
      </c>
      <c r="M42" s="54"/>
      <c r="N42" s="19"/>
      <c r="O42" s="34" t="s">
        <v>22</v>
      </c>
      <c r="P42" s="4">
        <f>P14+P28</f>
        <v>2</v>
      </c>
      <c r="Q42" s="4">
        <f>Q14+Q28</f>
        <v>4</v>
      </c>
      <c r="R42" s="32">
        <f>+P42/(P42+Q42)</f>
        <v>0.33333333333333331</v>
      </c>
      <c r="S42" s="4">
        <f>S14+S28</f>
        <v>583</v>
      </c>
      <c r="T42" s="37">
        <f>T14+T28</f>
        <v>616</v>
      </c>
    </row>
    <row r="43" spans="1:20" x14ac:dyDescent="0.3">
      <c r="A43" s="1"/>
      <c r="B43" s="5"/>
      <c r="C43" s="7"/>
      <c r="D43" s="5"/>
      <c r="E43" s="5"/>
      <c r="F43" s="5"/>
      <c r="G43" s="5"/>
      <c r="H43" s="55" t="s">
        <v>134</v>
      </c>
      <c r="I43" s="16"/>
      <c r="J43" s="16" t="s">
        <v>129</v>
      </c>
      <c r="K43" s="56">
        <f>+K6+K7+K8+K12+K13+K16+K22+K23+K24+K28+K30+K31+K33+K36+K37+K38+K39</f>
        <v>32999</v>
      </c>
      <c r="L43" s="15">
        <v>17</v>
      </c>
      <c r="M43" s="57">
        <f>+K43/L43</f>
        <v>1941.1176470588234</v>
      </c>
      <c r="N43" s="19"/>
      <c r="O43" s="23"/>
      <c r="P43" s="2"/>
      <c r="Q43" s="2"/>
      <c r="R43" s="6"/>
      <c r="S43" s="2"/>
      <c r="T43" s="49">
        <f>T15+T29</f>
        <v>0</v>
      </c>
    </row>
    <row r="44" spans="1:20" ht="15" thickBot="1" x14ac:dyDescent="0.35">
      <c r="A44" s="1"/>
      <c r="B44" s="5"/>
      <c r="C44" s="7"/>
      <c r="D44" s="5"/>
      <c r="E44" s="5"/>
      <c r="F44" s="5"/>
      <c r="G44" s="5"/>
      <c r="H44" s="58" t="s">
        <v>135</v>
      </c>
      <c r="I44" s="59"/>
      <c r="J44" s="59" t="s">
        <v>130</v>
      </c>
      <c r="K44" s="60">
        <f>+K9+K10+K11+K14+K15+K17+K18+K19+K20+K21+K25+K26+K27+K29+K32+K34+K35</f>
        <v>22584</v>
      </c>
      <c r="L44" s="61">
        <v>17</v>
      </c>
      <c r="M44" s="62">
        <f>+K44/L44</f>
        <v>1328.4705882352941</v>
      </c>
      <c r="N44" s="19"/>
      <c r="O44" s="23"/>
      <c r="P44" s="22">
        <f>SUM(P34:P43)</f>
        <v>11</v>
      </c>
      <c r="Q44" s="22">
        <f>SUM(Q34:Q43)</f>
        <v>23</v>
      </c>
      <c r="R44" s="25">
        <f>+P44/(P44+Q44)</f>
        <v>0.3235294117647059</v>
      </c>
      <c r="S44" s="26">
        <f>SUM(S34:S43)</f>
        <v>3395</v>
      </c>
      <c r="T44" s="27">
        <f>SUM(T34:T43)</f>
        <v>3501</v>
      </c>
    </row>
    <row r="45" spans="1:20" ht="15" thickBot="1" x14ac:dyDescent="0.35">
      <c r="A45" s="1"/>
      <c r="B45" s="5"/>
      <c r="C45" s="7"/>
      <c r="D45" s="5"/>
      <c r="E45" s="5"/>
      <c r="F45" s="5"/>
      <c r="G45" s="5"/>
      <c r="H45" s="9"/>
      <c r="I45" s="5"/>
      <c r="J45" s="5"/>
      <c r="K45" s="12"/>
      <c r="L45" s="4"/>
      <c r="M45" s="39"/>
      <c r="N45" s="19"/>
      <c r="O45" s="28"/>
      <c r="P45" s="29"/>
      <c r="Q45" s="29"/>
      <c r="R45" s="30">
        <f>+R17+R31</f>
        <v>34</v>
      </c>
      <c r="S45" s="35">
        <f>+S44/R45</f>
        <v>99.852941176470594</v>
      </c>
      <c r="T45" s="36">
        <f>+T44/R45</f>
        <v>102.97058823529412</v>
      </c>
    </row>
  </sheetData>
  <sheetProtection sheet="1" objects="1" scenarios="1"/>
  <pageMargins left="0.2" right="0.2" top="0.25" bottom="0.2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78-79 Schedule-Results</vt:lpstr>
      <vt:lpstr>'78-79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2024-11-30T16:22:39Z</cp:lastPrinted>
  <dcterms:created xsi:type="dcterms:W3CDTF">2016-09-21T11:58:18Z</dcterms:created>
  <dcterms:modified xsi:type="dcterms:W3CDTF">2025-06-23T12:02:51Z</dcterms:modified>
</cp:coreProperties>
</file>