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New Orleans Pride\"/>
    </mc:Choice>
  </mc:AlternateContent>
  <xr:revisionPtr revIDLastSave="0" documentId="13_ncr:1_{B8C0752A-1CE0-42B3-BF3C-293349F58D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9-80 Schedule-Results" sheetId="2" r:id="rId1"/>
  </sheets>
  <definedNames>
    <definedName name="_xlnm.Print_Area" localSheetId="0">'79-80 Schedule-Results'!$A$1:$T$66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6" i="2" l="1"/>
  <c r="M66" i="2" s="1"/>
  <c r="K65" i="2"/>
  <c r="M65" i="2" s="1"/>
  <c r="Q63" i="2" l="1"/>
  <c r="P63" i="2"/>
  <c r="R63" i="2" s="1"/>
  <c r="Q61" i="2"/>
  <c r="P61" i="2"/>
  <c r="Q60" i="2"/>
  <c r="P60" i="2"/>
  <c r="Q59" i="2"/>
  <c r="P59" i="2"/>
  <c r="T57" i="2"/>
  <c r="S57" i="2"/>
  <c r="Q57" i="2"/>
  <c r="P57" i="2"/>
  <c r="Q56" i="2"/>
  <c r="P56" i="2"/>
  <c r="R56" i="2" s="1"/>
  <c r="T55" i="2"/>
  <c r="S55" i="2"/>
  <c r="Q55" i="2"/>
  <c r="P55" i="2"/>
  <c r="R55" i="2" s="1"/>
  <c r="T54" i="2"/>
  <c r="S54" i="2"/>
  <c r="Q54" i="2"/>
  <c r="P54" i="2"/>
  <c r="R54" i="2" s="1"/>
  <c r="T53" i="2"/>
  <c r="S53" i="2"/>
  <c r="Q53" i="2"/>
  <c r="P53" i="2"/>
  <c r="R53" i="2" s="1"/>
  <c r="K53" i="2"/>
  <c r="M53" i="2" s="1"/>
  <c r="T51" i="2"/>
  <c r="S51" i="2"/>
  <c r="Q51" i="2"/>
  <c r="P51" i="2"/>
  <c r="K52" i="2"/>
  <c r="M52" i="2" s="1"/>
  <c r="T50" i="2"/>
  <c r="S50" i="2"/>
  <c r="Q50" i="2"/>
  <c r="P50" i="2"/>
  <c r="T49" i="2"/>
  <c r="S49" i="2"/>
  <c r="Q49" i="2"/>
  <c r="P49" i="2"/>
  <c r="Q48" i="2"/>
  <c r="P48" i="2"/>
  <c r="Q44" i="2"/>
  <c r="P44" i="2"/>
  <c r="T42" i="2"/>
  <c r="S42" i="2"/>
  <c r="R42" i="2"/>
  <c r="T40" i="2"/>
  <c r="S40" i="2"/>
  <c r="R40" i="2"/>
  <c r="T39" i="2"/>
  <c r="S39" i="2"/>
  <c r="R39" i="2"/>
  <c r="T38" i="2"/>
  <c r="T59" i="2" s="1"/>
  <c r="S38" i="2"/>
  <c r="S59" i="2" s="1"/>
  <c r="R38" i="2"/>
  <c r="R36" i="2"/>
  <c r="T35" i="2"/>
  <c r="T56" i="2" s="1"/>
  <c r="S35" i="2"/>
  <c r="R35" i="2"/>
  <c r="R34" i="2"/>
  <c r="R33" i="2"/>
  <c r="R32" i="2"/>
  <c r="R29" i="2"/>
  <c r="R28" i="2"/>
  <c r="Q23" i="2"/>
  <c r="P23" i="2"/>
  <c r="T21" i="2"/>
  <c r="S21" i="2"/>
  <c r="R21" i="2"/>
  <c r="T19" i="2"/>
  <c r="S19" i="2"/>
  <c r="R19" i="2"/>
  <c r="T18" i="2"/>
  <c r="S18" i="2"/>
  <c r="R18" i="2"/>
  <c r="R17" i="2"/>
  <c r="R15" i="2"/>
  <c r="R14" i="2"/>
  <c r="R13" i="2"/>
  <c r="R12" i="2"/>
  <c r="R11" i="2"/>
  <c r="R8" i="2"/>
  <c r="R7" i="2"/>
  <c r="T6" i="2"/>
  <c r="S6" i="2"/>
  <c r="S48" i="2" s="1"/>
  <c r="R6" i="2"/>
  <c r="S60" i="2" l="1"/>
  <c r="T61" i="2"/>
  <c r="R45" i="2"/>
  <c r="R50" i="2"/>
  <c r="R61" i="2"/>
  <c r="R23" i="2"/>
  <c r="T60" i="2"/>
  <c r="R59" i="2"/>
  <c r="P65" i="2"/>
  <c r="T23" i="2"/>
  <c r="T63" i="2"/>
  <c r="Q65" i="2"/>
  <c r="S44" i="2"/>
  <c r="S45" i="2" s="1"/>
  <c r="R48" i="2"/>
  <c r="S61" i="2"/>
  <c r="R49" i="2"/>
  <c r="R24" i="2"/>
  <c r="S63" i="2"/>
  <c r="R44" i="2"/>
  <c r="T48" i="2"/>
  <c r="R57" i="2"/>
  <c r="R60" i="2"/>
  <c r="T44" i="2"/>
  <c r="T45" i="2" s="1"/>
  <c r="S56" i="2"/>
  <c r="S23" i="2"/>
  <c r="T24" i="2" l="1"/>
  <c r="R65" i="2"/>
  <c r="R66" i="2"/>
  <c r="S24" i="2"/>
  <c r="S65" i="2"/>
  <c r="T65" i="2"/>
  <c r="T66" i="2" l="1"/>
  <c r="S66" i="2"/>
</calcChain>
</file>

<file path=xl/sharedStrings.xml><?xml version="1.0" encoding="utf-8"?>
<sst xmlns="http://schemas.openxmlformats.org/spreadsheetml/2006/main" count="455" uniqueCount="172">
  <si>
    <t>Day</t>
  </si>
  <si>
    <t>Date</t>
  </si>
  <si>
    <t>Record</t>
  </si>
  <si>
    <t>Opponent</t>
  </si>
  <si>
    <t>Score</t>
  </si>
  <si>
    <t>Home</t>
  </si>
  <si>
    <t>COMMENTS</t>
  </si>
  <si>
    <t>Location</t>
  </si>
  <si>
    <t>Attendance</t>
  </si>
  <si>
    <t>Thursday</t>
  </si>
  <si>
    <t>New York</t>
  </si>
  <si>
    <t>New Orleans</t>
  </si>
  <si>
    <t>0-1</t>
  </si>
  <si>
    <t>Superdome</t>
  </si>
  <si>
    <t>New Orleans Pride</t>
  </si>
  <si>
    <t>Friday</t>
  </si>
  <si>
    <t>Dallas</t>
  </si>
  <si>
    <t>Tulane</t>
  </si>
  <si>
    <t>Sunday</t>
  </si>
  <si>
    <t>0-3</t>
  </si>
  <si>
    <t>St. Louis</t>
  </si>
  <si>
    <t>Tuesday</t>
  </si>
  <si>
    <t>New Jersey</t>
  </si>
  <si>
    <t>Philadelphia</t>
  </si>
  <si>
    <t>Phil Civic Center</t>
  </si>
  <si>
    <t>Chicago</t>
  </si>
  <si>
    <t>Houston</t>
  </si>
  <si>
    <t>Saturday</t>
  </si>
  <si>
    <t>Dallas-Conv. Ctr</t>
  </si>
  <si>
    <t>The Summit</t>
  </si>
  <si>
    <t>California</t>
  </si>
  <si>
    <t>Anaheim</t>
  </si>
  <si>
    <t>Monday</t>
  </si>
  <si>
    <t>Minnesota</t>
  </si>
  <si>
    <t>Alumni Hall-DePaul</t>
  </si>
  <si>
    <t>Washington</t>
  </si>
  <si>
    <t>Iowa</t>
  </si>
  <si>
    <t>Cedar Rapids</t>
  </si>
  <si>
    <t>Wednesday</t>
  </si>
  <si>
    <t>Mon</t>
  </si>
  <si>
    <t>San Francisco</t>
  </si>
  <si>
    <t>13-5</t>
  </si>
  <si>
    <t>Met Center</t>
  </si>
  <si>
    <t>Milwaukee</t>
  </si>
  <si>
    <t>Milwaukee Arena</t>
  </si>
  <si>
    <t>15-6</t>
  </si>
  <si>
    <t>13-10</t>
  </si>
  <si>
    <t>14-10</t>
  </si>
  <si>
    <t>15-10</t>
  </si>
  <si>
    <t>Kiel Auditorium</t>
  </si>
  <si>
    <t>16-10</t>
  </si>
  <si>
    <t>Long Beach</t>
  </si>
  <si>
    <t>16-11</t>
  </si>
  <si>
    <t>16-12</t>
  </si>
  <si>
    <t>SF Civic Auditor</t>
  </si>
  <si>
    <t>Orig Sched The Summit</t>
  </si>
  <si>
    <t>Delmar Arena</t>
  </si>
  <si>
    <t>14-11</t>
  </si>
  <si>
    <t>17-12</t>
  </si>
  <si>
    <t>18-12</t>
  </si>
  <si>
    <t>19-12</t>
  </si>
  <si>
    <t>17-13</t>
  </si>
  <si>
    <t>Rice Univ</t>
  </si>
  <si>
    <t>Baltimore</t>
  </si>
  <si>
    <t>20-12</t>
  </si>
  <si>
    <t>16-16</t>
  </si>
  <si>
    <t>21-12</t>
  </si>
  <si>
    <t>17-18</t>
  </si>
  <si>
    <t>22-12</t>
  </si>
  <si>
    <t>22-13</t>
  </si>
  <si>
    <t>Game #</t>
  </si>
  <si>
    <t xml:space="preserve"> 1-0</t>
  </si>
  <si>
    <t xml:space="preserve"> 6-0</t>
  </si>
  <si>
    <t xml:space="preserve"> 1-1</t>
  </si>
  <si>
    <t xml:space="preserve"> 2-1</t>
  </si>
  <si>
    <t xml:space="preserve"> 2-2</t>
  </si>
  <si>
    <t xml:space="preserve"> 2-3</t>
  </si>
  <si>
    <t xml:space="preserve"> 2-4</t>
  </si>
  <si>
    <t xml:space="preserve"> 2-5</t>
  </si>
  <si>
    <t xml:space="preserve"> 3-5</t>
  </si>
  <si>
    <t xml:space="preserve"> 4-5</t>
  </si>
  <si>
    <t xml:space="preserve"> 5-5</t>
  </si>
  <si>
    <t xml:space="preserve"> 5-6</t>
  </si>
  <si>
    <t xml:space="preserve"> 6-6</t>
  </si>
  <si>
    <t xml:space="preserve"> 6-7</t>
  </si>
  <si>
    <t xml:space="preserve"> 7-7</t>
  </si>
  <si>
    <t xml:space="preserve"> 7-8</t>
  </si>
  <si>
    <t xml:space="preserve"> 8-8</t>
  </si>
  <si>
    <t xml:space="preserve"> 8-9</t>
  </si>
  <si>
    <t xml:space="preserve"> 9-9</t>
  </si>
  <si>
    <t xml:space="preserve"> 9-10</t>
  </si>
  <si>
    <t xml:space="preserve"> 10-10</t>
  </si>
  <si>
    <t xml:space="preserve"> 11-10</t>
  </si>
  <si>
    <t xml:space="preserve"> 12-10</t>
  </si>
  <si>
    <t>Madison Square Garden</t>
  </si>
  <si>
    <t xml:space="preserve"> 6-8</t>
  </si>
  <si>
    <t xml:space="preserve"> 1-8</t>
  </si>
  <si>
    <t xml:space="preserve"> 6-12</t>
  </si>
  <si>
    <t xml:space="preserve"> 6-15</t>
  </si>
  <si>
    <t xml:space="preserve"> 7-18</t>
  </si>
  <si>
    <t xml:space="preserve"> 5-16</t>
  </si>
  <si>
    <t xml:space="preserve"> 9-21</t>
  </si>
  <si>
    <t xml:space="preserve"> 6-13</t>
  </si>
  <si>
    <t xml:space="preserve"> 2-8</t>
  </si>
  <si>
    <t xml:space="preserve"> 3-2</t>
  </si>
  <si>
    <t xml:space="preserve"> 12-8</t>
  </si>
  <si>
    <t xml:space="preserve"> 8-15</t>
  </si>
  <si>
    <t xml:space="preserve"> 7-24</t>
  </si>
  <si>
    <t xml:space="preserve"> 10-1</t>
  </si>
  <si>
    <t xml:space="preserve"> 11-4</t>
  </si>
  <si>
    <t>OT</t>
  </si>
  <si>
    <t>At Home</t>
  </si>
  <si>
    <t>W</t>
  </si>
  <si>
    <t>L</t>
  </si>
  <si>
    <t>Pct</t>
  </si>
  <si>
    <t>For</t>
  </si>
  <si>
    <t>Agst</t>
  </si>
  <si>
    <t xml:space="preserve"> On Road</t>
  </si>
  <si>
    <t>TOTALS</t>
  </si>
  <si>
    <t>Totals</t>
  </si>
  <si>
    <t>Coaches</t>
  </si>
  <si>
    <t>Butch vanBreda Kolff</t>
  </si>
  <si>
    <t xml:space="preserve"> 0-1</t>
  </si>
  <si>
    <t xml:space="preserve"> 13-10</t>
  </si>
  <si>
    <t xml:space="preserve"> 14-10</t>
  </si>
  <si>
    <t xml:space="preserve"> 15-10</t>
  </si>
  <si>
    <t xml:space="preserve"> 16-10</t>
  </si>
  <si>
    <t xml:space="preserve"> 16-11</t>
  </si>
  <si>
    <t xml:space="preserve"> 16-12</t>
  </si>
  <si>
    <t xml:space="preserve"> 17-12</t>
  </si>
  <si>
    <t xml:space="preserve"> 18-12</t>
  </si>
  <si>
    <t xml:space="preserve"> 19-12</t>
  </si>
  <si>
    <t xml:space="preserve"> 20-12</t>
  </si>
  <si>
    <t xml:space="preserve"> 21-12</t>
  </si>
  <si>
    <t xml:space="preserve"> 22-12</t>
  </si>
  <si>
    <t xml:space="preserve"> 22-13</t>
  </si>
  <si>
    <t xml:space="preserve"> 1-2</t>
  </si>
  <si>
    <t>Blue=Winning Team</t>
  </si>
  <si>
    <t>Red=Scheduled Game cancelled</t>
  </si>
  <si>
    <t>Games w/Attend</t>
  </si>
  <si>
    <t>1979 - 1980  Schedule - Results</t>
  </si>
  <si>
    <t>1979 - 1980  Playoff Schedule - Results</t>
  </si>
  <si>
    <t>P-12</t>
  </si>
  <si>
    <t>P-14</t>
  </si>
  <si>
    <t>P-16</t>
  </si>
  <si>
    <t>Williams Arena - U. Minn</t>
  </si>
  <si>
    <t>Tulane Univ.</t>
  </si>
  <si>
    <t>Hammond, La.</t>
  </si>
  <si>
    <t>230-A</t>
  </si>
  <si>
    <t>283-A</t>
  </si>
  <si>
    <t>299-A</t>
  </si>
  <si>
    <t>312-A</t>
  </si>
  <si>
    <t>325-A</t>
  </si>
  <si>
    <t>334-A</t>
  </si>
  <si>
    <t>353-A</t>
  </si>
  <si>
    <t>Home Attendance = 17</t>
  </si>
  <si>
    <t>Away Attendance = 18</t>
  </si>
  <si>
    <t>Home Attendance = 2</t>
  </si>
  <si>
    <t>Away Attendance = 1</t>
  </si>
  <si>
    <t>Tulane-Orig JACKSON,Ms</t>
  </si>
  <si>
    <t>Tulane-Orig ALEXANDRIA.La</t>
  </si>
  <si>
    <t>HalfTime-SD Chicken</t>
  </si>
  <si>
    <t>4 Loss Row</t>
  </si>
  <si>
    <t>3 Win Row</t>
  </si>
  <si>
    <t>5 sets (win-Loss)</t>
  </si>
  <si>
    <t>7 Wins Row</t>
  </si>
  <si>
    <t xml:space="preserve"> 3of 4 games vs Houston</t>
  </si>
  <si>
    <t>5 Wins Row</t>
  </si>
  <si>
    <t>9-10 Start   13-3 Finish</t>
  </si>
  <si>
    <t>3 Games - 4 Days</t>
  </si>
  <si>
    <t>NO &gt; SF &gt; Hou 3 days</t>
  </si>
  <si>
    <t>Tulane-Orig RUSTON, 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</si>
</sst>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color rgb="FF0000FF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b/>
      <u/>
      <sz val="8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164" fontId="3" fillId="0" borderId="0" xfId="0" applyNumberFormat="1" applyFont="1"/>
    <xf numFmtId="0" fontId="7" fillId="0" borderId="0" xfId="0" applyFont="1"/>
    <xf numFmtId="14" fontId="7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/>
    </xf>
    <xf numFmtId="164" fontId="4" fillId="0" borderId="0" xfId="0" applyNumberFormat="1" applyFont="1"/>
    <xf numFmtId="16" fontId="3" fillId="0" borderId="0" xfId="0" applyNumberFormat="1" applyFont="1" applyAlignment="1">
      <alignment horizontal="center"/>
    </xf>
    <xf numFmtId="0" fontId="9" fillId="0" borderId="0" xfId="0" applyFont="1"/>
    <xf numFmtId="0" fontId="8" fillId="2" borderId="0" xfId="0" applyFont="1" applyFill="1" applyAlignment="1">
      <alignment horizontal="center"/>
    </xf>
    <xf numFmtId="0" fontId="11" fillId="0" borderId="0" xfId="0" applyFont="1"/>
    <xf numFmtId="0" fontId="12" fillId="0" borderId="0" xfId="0" applyFont="1"/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4" xfId="0" applyFont="1" applyBorder="1"/>
    <xf numFmtId="0" fontId="6" fillId="0" borderId="4" xfId="0" applyFont="1" applyBorder="1" applyAlignment="1">
      <alignment horizontal="center"/>
    </xf>
    <xf numFmtId="165" fontId="6" fillId="0" borderId="0" xfId="0" applyNumberFormat="1" applyFont="1"/>
    <xf numFmtId="0" fontId="1" fillId="0" borderId="6" xfId="0" applyFont="1" applyBorder="1"/>
    <xf numFmtId="0" fontId="1" fillId="0" borderId="7" xfId="0" applyFont="1" applyBorder="1"/>
    <xf numFmtId="1" fontId="6" fillId="2" borderId="7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165" fontId="3" fillId="0" borderId="0" xfId="0" applyNumberFormat="1" applyFont="1"/>
    <xf numFmtId="0" fontId="3" fillId="0" borderId="4" xfId="0" applyFont="1" applyBorder="1" applyAlignment="1">
      <alignment horizontal="left"/>
    </xf>
    <xf numFmtId="0" fontId="3" fillId="0" borderId="4" xfId="0" applyFont="1" applyBorder="1"/>
    <xf numFmtId="166" fontId="3" fillId="0" borderId="0" xfId="0" applyNumberFormat="1" applyFont="1" applyAlignment="1">
      <alignment horizontal="center"/>
    </xf>
    <xf numFmtId="0" fontId="16" fillId="0" borderId="0" xfId="0" applyFont="1"/>
    <xf numFmtId="164" fontId="11" fillId="0" borderId="0" xfId="0" applyNumberFormat="1" applyFont="1"/>
    <xf numFmtId="0" fontId="6" fillId="3" borderId="1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2" borderId="1" xfId="0" applyFont="1" applyFill="1" applyBorder="1"/>
    <xf numFmtId="0" fontId="15" fillId="2" borderId="2" xfId="0" applyFont="1" applyFill="1" applyBorder="1"/>
    <xf numFmtId="0" fontId="17" fillId="2" borderId="2" xfId="0" applyFont="1" applyFill="1" applyBorder="1" applyAlignment="1">
      <alignment horizontal="center"/>
    </xf>
    <xf numFmtId="0" fontId="15" fillId="2" borderId="3" xfId="0" applyFont="1" applyFill="1" applyBorder="1"/>
    <xf numFmtId="0" fontId="8" fillId="2" borderId="4" xfId="0" applyFont="1" applyFill="1" applyBorder="1"/>
    <xf numFmtId="164" fontId="8" fillId="2" borderId="0" xfId="0" applyNumberFormat="1" applyFont="1" applyFill="1"/>
    <xf numFmtId="43" fontId="8" fillId="2" borderId="5" xfId="1" applyFont="1" applyFill="1" applyBorder="1" applyAlignment="1">
      <alignment horizontal="center"/>
    </xf>
    <xf numFmtId="0" fontId="8" fillId="2" borderId="6" xfId="0" applyFont="1" applyFill="1" applyBorder="1"/>
    <xf numFmtId="164" fontId="8" fillId="2" borderId="7" xfId="0" applyNumberFormat="1" applyFont="1" applyFill="1" applyBorder="1"/>
    <xf numFmtId="0" fontId="8" fillId="2" borderId="7" xfId="0" applyFont="1" applyFill="1" applyBorder="1" applyAlignment="1">
      <alignment horizontal="center"/>
    </xf>
    <xf numFmtId="43" fontId="8" fillId="2" borderId="8" xfId="1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2" fontId="6" fillId="2" borderId="8" xfId="0" applyNumberFormat="1" applyFont="1" applyFill="1" applyBorder="1" applyAlignment="1">
      <alignment horizontal="center"/>
    </xf>
    <xf numFmtId="0" fontId="5" fillId="4" borderId="0" xfId="0" applyFont="1" applyFill="1"/>
    <xf numFmtId="0" fontId="8" fillId="4" borderId="0" xfId="0" applyFont="1" applyFill="1" applyAlignment="1">
      <alignment horizontal="center"/>
    </xf>
    <xf numFmtId="0" fontId="3" fillId="5" borderId="0" xfId="0" applyFont="1" applyFill="1"/>
    <xf numFmtId="14" fontId="3" fillId="5" borderId="0" xfId="0" applyNumberFormat="1" applyFont="1" applyFill="1"/>
    <xf numFmtId="0" fontId="3" fillId="5" borderId="0" xfId="0" applyFont="1" applyFill="1" applyAlignment="1">
      <alignment horizontal="center"/>
    </xf>
    <xf numFmtId="0" fontId="4" fillId="5" borderId="0" xfId="0" applyFont="1" applyFill="1"/>
    <xf numFmtId="164" fontId="3" fillId="5" borderId="0" xfId="0" applyNumberFormat="1" applyFont="1" applyFill="1"/>
    <xf numFmtId="0" fontId="14" fillId="5" borderId="0" xfId="0" applyFont="1" applyFill="1" applyAlignment="1">
      <alignment horizontal="center"/>
    </xf>
    <xf numFmtId="0" fontId="8" fillId="5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4D4E8-76E1-4665-85A7-D304FA0E54B1}">
  <sheetPr>
    <pageSetUpPr fitToPage="1"/>
  </sheetPr>
  <dimension ref="A1:T66"/>
  <sheetViews>
    <sheetView tabSelected="1" workbookViewId="0"/>
  </sheetViews>
  <sheetFormatPr defaultRowHeight="14.4" x14ac:dyDescent="0.3"/>
  <cols>
    <col min="1" max="1" width="6" customWidth="1"/>
    <col min="3" max="3" width="10" customWidth="1"/>
    <col min="5" max="5" width="12" customWidth="1"/>
    <col min="6" max="6" width="7.21875" customWidth="1"/>
    <col min="7" max="7" width="7" customWidth="1"/>
    <col min="8" max="8" width="12.44140625" customWidth="1"/>
    <col min="9" max="9" width="8.21875" customWidth="1"/>
    <col min="10" max="10" width="18.88671875" customWidth="1"/>
    <col min="11" max="11" width="9.21875" customWidth="1"/>
    <col min="12" max="12" width="19.5546875" customWidth="1"/>
    <col min="13" max="13" width="17.77734375" customWidth="1"/>
    <col min="14" max="14" width="7" customWidth="1"/>
    <col min="15" max="15" width="11.5546875" customWidth="1"/>
    <col min="16" max="16" width="5" customWidth="1"/>
    <col min="17" max="17" width="4.5546875" customWidth="1"/>
    <col min="18" max="18" width="6.77734375" customWidth="1"/>
    <col min="19" max="20" width="7.21875" customWidth="1"/>
  </cols>
  <sheetData>
    <row r="1" spans="1:20" ht="21" x14ac:dyDescent="0.4">
      <c r="A1" s="37" t="s">
        <v>14</v>
      </c>
      <c r="B1" s="37"/>
      <c r="C1" s="37"/>
      <c r="D1" s="37"/>
      <c r="E1" s="37"/>
      <c r="F1" s="37" t="s">
        <v>140</v>
      </c>
    </row>
    <row r="4" spans="1:20" ht="15" thickBot="1" x14ac:dyDescent="0.35">
      <c r="A4" s="1"/>
      <c r="B4" s="7" t="s">
        <v>137</v>
      </c>
      <c r="C4" s="1"/>
      <c r="D4" s="9" t="s">
        <v>138</v>
      </c>
      <c r="E4" s="1"/>
      <c r="F4" s="1"/>
      <c r="G4" s="1"/>
      <c r="H4" s="1"/>
      <c r="I4" s="1"/>
      <c r="J4" s="1"/>
      <c r="K4" s="1"/>
      <c r="L4" s="1"/>
      <c r="M4" s="1"/>
      <c r="N4" s="20"/>
      <c r="O4" s="20"/>
      <c r="P4" s="20"/>
      <c r="Q4" s="20"/>
      <c r="R4" s="20"/>
      <c r="S4" s="20"/>
      <c r="T4" s="20"/>
    </row>
    <row r="5" spans="1:20" ht="16.95" customHeight="1" x14ac:dyDescent="0.3">
      <c r="A5" s="17" t="s">
        <v>70</v>
      </c>
      <c r="B5" s="2" t="s">
        <v>0</v>
      </c>
      <c r="C5" s="3" t="s">
        <v>1</v>
      </c>
      <c r="D5" s="2" t="s">
        <v>2</v>
      </c>
      <c r="E5" s="2" t="s">
        <v>3</v>
      </c>
      <c r="F5" s="2" t="s">
        <v>4</v>
      </c>
      <c r="G5" s="2" t="s">
        <v>4</v>
      </c>
      <c r="H5" s="2" t="s">
        <v>5</v>
      </c>
      <c r="I5" s="2" t="s">
        <v>2</v>
      </c>
      <c r="J5" s="2" t="s">
        <v>7</v>
      </c>
      <c r="K5" s="2" t="s">
        <v>8</v>
      </c>
      <c r="L5" s="2" t="s">
        <v>6</v>
      </c>
      <c r="M5" s="2" t="s">
        <v>120</v>
      </c>
      <c r="N5" s="29" t="s">
        <v>2</v>
      </c>
      <c r="O5" s="39" t="s">
        <v>111</v>
      </c>
      <c r="P5" s="21" t="s">
        <v>112</v>
      </c>
      <c r="Q5" s="21" t="s">
        <v>113</v>
      </c>
      <c r="R5" s="21" t="s">
        <v>114</v>
      </c>
      <c r="S5" s="21" t="s">
        <v>115</v>
      </c>
      <c r="T5" s="40" t="s">
        <v>116</v>
      </c>
    </row>
    <row r="6" spans="1:20" ht="16.95" customHeight="1" x14ac:dyDescent="0.3">
      <c r="A6" s="4">
        <v>138</v>
      </c>
      <c r="B6" s="4" t="s">
        <v>9</v>
      </c>
      <c r="C6" s="5">
        <v>29174</v>
      </c>
      <c r="D6" s="6" t="s">
        <v>71</v>
      </c>
      <c r="E6" s="7" t="s">
        <v>10</v>
      </c>
      <c r="F6" s="4">
        <v>120</v>
      </c>
      <c r="G6" s="4">
        <v>114</v>
      </c>
      <c r="H6" s="4" t="s">
        <v>11</v>
      </c>
      <c r="I6" s="6" t="s">
        <v>12</v>
      </c>
      <c r="J6" s="4" t="s">
        <v>13</v>
      </c>
      <c r="K6" s="8">
        <v>8457</v>
      </c>
      <c r="L6" s="4" t="s">
        <v>161</v>
      </c>
      <c r="M6" s="4" t="s">
        <v>121</v>
      </c>
      <c r="N6" s="32" t="s">
        <v>122</v>
      </c>
      <c r="O6" s="34" t="s">
        <v>22</v>
      </c>
      <c r="P6" s="6">
        <v>2</v>
      </c>
      <c r="Q6" s="6">
        <v>1</v>
      </c>
      <c r="R6" s="33">
        <f>+P6/(P6+Q6)</f>
        <v>0.66666666666666663</v>
      </c>
      <c r="S6" s="6">
        <f>90+126+100</f>
        <v>316</v>
      </c>
      <c r="T6" s="41">
        <f>92+96+85</f>
        <v>273</v>
      </c>
    </row>
    <row r="7" spans="1:20" ht="16.95" customHeight="1" x14ac:dyDescent="0.3">
      <c r="A7" s="59">
        <v>148</v>
      </c>
      <c r="B7" s="59" t="s">
        <v>15</v>
      </c>
      <c r="C7" s="60">
        <v>29182</v>
      </c>
      <c r="D7" s="61" t="s">
        <v>12</v>
      </c>
      <c r="E7" s="59" t="s">
        <v>16</v>
      </c>
      <c r="F7" s="59">
        <v>93</v>
      </c>
      <c r="G7" s="59">
        <v>106</v>
      </c>
      <c r="H7" s="62" t="s">
        <v>11</v>
      </c>
      <c r="I7" s="61" t="s">
        <v>73</v>
      </c>
      <c r="J7" s="59" t="s">
        <v>17</v>
      </c>
      <c r="K7" s="63">
        <v>1545</v>
      </c>
      <c r="L7" s="59"/>
      <c r="M7" s="59" t="s">
        <v>121</v>
      </c>
      <c r="N7" s="64" t="s">
        <v>73</v>
      </c>
      <c r="O7" s="35" t="s">
        <v>10</v>
      </c>
      <c r="P7" s="6">
        <v>0</v>
      </c>
      <c r="Q7" s="6">
        <v>1</v>
      </c>
      <c r="R7" s="33">
        <f t="shared" ref="R7:R8" si="0">+P7/(P7+Q7)</f>
        <v>0</v>
      </c>
      <c r="S7" s="6">
        <v>114</v>
      </c>
      <c r="T7" s="41">
        <v>120</v>
      </c>
    </row>
    <row r="8" spans="1:20" ht="16.95" customHeight="1" x14ac:dyDescent="0.3">
      <c r="A8" s="4">
        <v>154</v>
      </c>
      <c r="B8" s="4" t="s">
        <v>18</v>
      </c>
      <c r="C8" s="5">
        <v>29184</v>
      </c>
      <c r="D8" s="6" t="s">
        <v>19</v>
      </c>
      <c r="E8" s="4" t="s">
        <v>20</v>
      </c>
      <c r="F8" s="4">
        <v>68</v>
      </c>
      <c r="G8" s="4">
        <v>87</v>
      </c>
      <c r="H8" s="7" t="s">
        <v>11</v>
      </c>
      <c r="I8" s="6" t="s">
        <v>74</v>
      </c>
      <c r="J8" s="4" t="s">
        <v>147</v>
      </c>
      <c r="K8" s="8">
        <v>527</v>
      </c>
      <c r="L8" s="4"/>
      <c r="M8" s="4" t="s">
        <v>121</v>
      </c>
      <c r="N8" s="32" t="s">
        <v>74</v>
      </c>
      <c r="O8" s="35" t="s">
        <v>23</v>
      </c>
      <c r="P8" s="6">
        <v>1</v>
      </c>
      <c r="Q8" s="6">
        <v>0</v>
      </c>
      <c r="R8" s="33">
        <f t="shared" si="0"/>
        <v>1</v>
      </c>
      <c r="S8" s="6">
        <v>108</v>
      </c>
      <c r="T8" s="41">
        <v>71</v>
      </c>
    </row>
    <row r="9" spans="1:20" ht="16.95" customHeight="1" x14ac:dyDescent="0.3">
      <c r="A9" s="59">
        <v>157</v>
      </c>
      <c r="B9" s="59" t="s">
        <v>21</v>
      </c>
      <c r="C9" s="60">
        <v>29186</v>
      </c>
      <c r="D9" s="61" t="s">
        <v>74</v>
      </c>
      <c r="E9" s="62" t="s">
        <v>22</v>
      </c>
      <c r="F9" s="59">
        <v>92</v>
      </c>
      <c r="G9" s="59">
        <v>90</v>
      </c>
      <c r="H9" s="59" t="s">
        <v>11</v>
      </c>
      <c r="I9" s="61" t="s">
        <v>75</v>
      </c>
      <c r="J9" s="59" t="s">
        <v>17</v>
      </c>
      <c r="K9" s="63">
        <v>1710</v>
      </c>
      <c r="L9" s="59"/>
      <c r="M9" s="59" t="s">
        <v>121</v>
      </c>
      <c r="N9" s="64" t="s">
        <v>75</v>
      </c>
      <c r="O9" s="35" t="s">
        <v>35</v>
      </c>
      <c r="P9" s="6">
        <v>0</v>
      </c>
      <c r="Q9" s="6">
        <v>0</v>
      </c>
      <c r="R9" s="33">
        <v>0</v>
      </c>
      <c r="S9" s="6"/>
      <c r="T9" s="41"/>
    </row>
    <row r="10" spans="1:20" ht="16.95" customHeight="1" x14ac:dyDescent="0.3">
      <c r="A10" s="4">
        <v>160</v>
      </c>
      <c r="B10" s="4" t="s">
        <v>9</v>
      </c>
      <c r="C10" s="5">
        <v>29188</v>
      </c>
      <c r="D10" s="6" t="s">
        <v>76</v>
      </c>
      <c r="E10" s="4" t="s">
        <v>11</v>
      </c>
      <c r="F10" s="4">
        <v>87</v>
      </c>
      <c r="G10" s="4">
        <v>89</v>
      </c>
      <c r="H10" s="7" t="s">
        <v>23</v>
      </c>
      <c r="I10" s="6" t="s">
        <v>74</v>
      </c>
      <c r="J10" s="4" t="s">
        <v>24</v>
      </c>
      <c r="K10" s="8">
        <v>311</v>
      </c>
      <c r="L10" s="4"/>
      <c r="M10" s="4" t="s">
        <v>121</v>
      </c>
      <c r="N10" s="32" t="s">
        <v>76</v>
      </c>
      <c r="O10" s="35"/>
      <c r="P10" s="6"/>
      <c r="Q10" s="6"/>
      <c r="R10" s="4"/>
      <c r="S10" s="6"/>
      <c r="T10" s="41"/>
    </row>
    <row r="11" spans="1:20" ht="16.95" customHeight="1" x14ac:dyDescent="0.3">
      <c r="A11" s="59">
        <v>165</v>
      </c>
      <c r="B11" s="59" t="s">
        <v>15</v>
      </c>
      <c r="C11" s="60">
        <v>29189</v>
      </c>
      <c r="D11" s="61" t="s">
        <v>104</v>
      </c>
      <c r="E11" s="62" t="s">
        <v>25</v>
      </c>
      <c r="F11" s="59">
        <v>100</v>
      </c>
      <c r="G11" s="59">
        <v>94</v>
      </c>
      <c r="H11" s="59" t="s">
        <v>11</v>
      </c>
      <c r="I11" s="61" t="s">
        <v>77</v>
      </c>
      <c r="J11" s="57" t="s">
        <v>159</v>
      </c>
      <c r="K11" s="63">
        <v>1042</v>
      </c>
      <c r="L11" s="59" t="s">
        <v>169</v>
      </c>
      <c r="M11" s="59" t="s">
        <v>121</v>
      </c>
      <c r="N11" s="64" t="s">
        <v>77</v>
      </c>
      <c r="O11" s="34" t="s">
        <v>25</v>
      </c>
      <c r="P11" s="6">
        <v>0</v>
      </c>
      <c r="Q11" s="6">
        <v>1</v>
      </c>
      <c r="R11" s="33">
        <f t="shared" ref="R11:R21" si="1">+P11/(P11+Q11)</f>
        <v>0</v>
      </c>
      <c r="S11" s="6">
        <v>94</v>
      </c>
      <c r="T11" s="41">
        <v>100</v>
      </c>
    </row>
    <row r="12" spans="1:20" ht="16.95" customHeight="1" x14ac:dyDescent="0.3">
      <c r="A12" s="4">
        <v>174</v>
      </c>
      <c r="B12" s="4" t="s">
        <v>21</v>
      </c>
      <c r="C12" s="5">
        <v>29193</v>
      </c>
      <c r="D12" s="6" t="s">
        <v>72</v>
      </c>
      <c r="E12" s="7" t="s">
        <v>26</v>
      </c>
      <c r="F12" s="4">
        <v>90</v>
      </c>
      <c r="G12" s="4">
        <v>85</v>
      </c>
      <c r="H12" s="4" t="s">
        <v>11</v>
      </c>
      <c r="I12" s="16" t="s">
        <v>78</v>
      </c>
      <c r="J12" s="4" t="s">
        <v>17</v>
      </c>
      <c r="K12" s="8">
        <v>427</v>
      </c>
      <c r="L12" s="4" t="s">
        <v>162</v>
      </c>
      <c r="M12" s="4" t="s">
        <v>121</v>
      </c>
      <c r="N12" s="32" t="s">
        <v>78</v>
      </c>
      <c r="O12" s="35" t="s">
        <v>36</v>
      </c>
      <c r="P12" s="6">
        <v>1</v>
      </c>
      <c r="Q12" s="6">
        <v>0</v>
      </c>
      <c r="R12" s="33">
        <f t="shared" si="1"/>
        <v>1</v>
      </c>
      <c r="S12" s="6">
        <v>110</v>
      </c>
      <c r="T12" s="41">
        <v>91</v>
      </c>
    </row>
    <row r="13" spans="1:20" ht="16.95" customHeight="1" x14ac:dyDescent="0.3">
      <c r="A13" s="59">
        <v>179</v>
      </c>
      <c r="B13" s="59" t="s">
        <v>27</v>
      </c>
      <c r="C13" s="60">
        <v>29197</v>
      </c>
      <c r="D13" s="61" t="s">
        <v>79</v>
      </c>
      <c r="E13" s="62" t="s">
        <v>11</v>
      </c>
      <c r="F13" s="59">
        <v>92</v>
      </c>
      <c r="G13" s="59">
        <v>91</v>
      </c>
      <c r="H13" s="59" t="s">
        <v>10</v>
      </c>
      <c r="I13" s="61" t="s">
        <v>104</v>
      </c>
      <c r="J13" s="59" t="s">
        <v>94</v>
      </c>
      <c r="K13" s="63">
        <v>599</v>
      </c>
      <c r="L13" s="59"/>
      <c r="M13" s="59" t="s">
        <v>121</v>
      </c>
      <c r="N13" s="64" t="s">
        <v>79</v>
      </c>
      <c r="O13" s="35" t="s">
        <v>43</v>
      </c>
      <c r="P13" s="6">
        <v>1</v>
      </c>
      <c r="Q13" s="6">
        <v>0</v>
      </c>
      <c r="R13" s="33">
        <f t="shared" si="1"/>
        <v>1</v>
      </c>
      <c r="S13" s="6">
        <v>117</v>
      </c>
      <c r="T13" s="41">
        <v>85</v>
      </c>
    </row>
    <row r="14" spans="1:20" ht="16.95" customHeight="1" x14ac:dyDescent="0.3">
      <c r="A14" s="4">
        <v>189</v>
      </c>
      <c r="B14" s="4" t="s">
        <v>21</v>
      </c>
      <c r="C14" s="5">
        <v>29200</v>
      </c>
      <c r="D14" s="6" t="s">
        <v>80</v>
      </c>
      <c r="E14" s="7" t="s">
        <v>11</v>
      </c>
      <c r="F14" s="4">
        <v>119</v>
      </c>
      <c r="G14" s="4">
        <v>111</v>
      </c>
      <c r="H14" s="4" t="s">
        <v>16</v>
      </c>
      <c r="I14" s="6" t="s">
        <v>96</v>
      </c>
      <c r="J14" s="4" t="s">
        <v>28</v>
      </c>
      <c r="K14" s="8">
        <v>502</v>
      </c>
      <c r="L14" s="4"/>
      <c r="M14" s="4" t="s">
        <v>121</v>
      </c>
      <c r="N14" s="32" t="s">
        <v>80</v>
      </c>
      <c r="O14" s="35" t="s">
        <v>33</v>
      </c>
      <c r="P14" s="6">
        <v>0</v>
      </c>
      <c r="Q14" s="6">
        <v>1</v>
      </c>
      <c r="R14" s="33">
        <f t="shared" si="1"/>
        <v>0</v>
      </c>
      <c r="S14" s="6">
        <v>102</v>
      </c>
      <c r="T14" s="41">
        <v>107</v>
      </c>
    </row>
    <row r="15" spans="1:20" ht="16.95" customHeight="1" x14ac:dyDescent="0.3">
      <c r="A15" s="4"/>
      <c r="B15" s="9" t="s">
        <v>9</v>
      </c>
      <c r="C15" s="10">
        <v>29202</v>
      </c>
      <c r="D15" s="11"/>
      <c r="E15" s="9" t="s">
        <v>11</v>
      </c>
      <c r="F15" s="9"/>
      <c r="G15" s="9"/>
      <c r="H15" s="9" t="s">
        <v>26</v>
      </c>
      <c r="I15" s="11"/>
      <c r="J15" s="9" t="s">
        <v>29</v>
      </c>
      <c r="K15" s="9"/>
      <c r="L15" s="9"/>
      <c r="M15" s="4"/>
      <c r="N15" s="32"/>
      <c r="O15" s="35" t="s">
        <v>20</v>
      </c>
      <c r="P15" s="6">
        <v>1</v>
      </c>
      <c r="Q15" s="6">
        <v>0</v>
      </c>
      <c r="R15" s="33">
        <f t="shared" si="1"/>
        <v>1</v>
      </c>
      <c r="S15" s="6">
        <v>87</v>
      </c>
      <c r="T15" s="41">
        <v>68</v>
      </c>
    </row>
    <row r="16" spans="1:20" ht="16.95" customHeight="1" x14ac:dyDescent="0.3">
      <c r="A16" s="59">
        <v>199</v>
      </c>
      <c r="B16" s="59" t="s">
        <v>27</v>
      </c>
      <c r="C16" s="60">
        <v>29204</v>
      </c>
      <c r="D16" s="61" t="s">
        <v>81</v>
      </c>
      <c r="E16" s="62" t="s">
        <v>11</v>
      </c>
      <c r="F16" s="59">
        <v>96</v>
      </c>
      <c r="G16" s="59">
        <v>85</v>
      </c>
      <c r="H16" s="59" t="s">
        <v>30</v>
      </c>
      <c r="I16" s="61" t="s">
        <v>103</v>
      </c>
      <c r="J16" s="59" t="s">
        <v>31</v>
      </c>
      <c r="K16" s="63">
        <v>238</v>
      </c>
      <c r="L16" s="59" t="s">
        <v>163</v>
      </c>
      <c r="M16" s="59" t="s">
        <v>121</v>
      </c>
      <c r="N16" s="64" t="s">
        <v>81</v>
      </c>
      <c r="O16" s="35"/>
      <c r="P16" s="4"/>
      <c r="Q16" s="4"/>
      <c r="R16" s="4"/>
      <c r="S16" s="6"/>
      <c r="T16" s="41"/>
    </row>
    <row r="17" spans="1:20" ht="16.95" customHeight="1" x14ac:dyDescent="0.3">
      <c r="A17" s="4">
        <v>206</v>
      </c>
      <c r="B17" s="4" t="s">
        <v>32</v>
      </c>
      <c r="C17" s="5">
        <v>29206</v>
      </c>
      <c r="D17" s="6" t="s">
        <v>108</v>
      </c>
      <c r="E17" s="7" t="s">
        <v>33</v>
      </c>
      <c r="F17" s="4">
        <v>107</v>
      </c>
      <c r="G17" s="4">
        <v>102</v>
      </c>
      <c r="H17" s="4" t="s">
        <v>11</v>
      </c>
      <c r="I17" s="6" t="s">
        <v>82</v>
      </c>
      <c r="J17" s="57" t="s">
        <v>160</v>
      </c>
      <c r="K17" s="8">
        <v>957</v>
      </c>
      <c r="L17" s="13"/>
      <c r="M17" s="4" t="s">
        <v>121</v>
      </c>
      <c r="N17" s="32" t="s">
        <v>82</v>
      </c>
      <c r="O17" s="35" t="s">
        <v>30</v>
      </c>
      <c r="P17" s="6">
        <v>1</v>
      </c>
      <c r="Q17" s="6">
        <v>0</v>
      </c>
      <c r="R17" s="33">
        <f t="shared" si="1"/>
        <v>1</v>
      </c>
      <c r="S17" s="6">
        <v>100</v>
      </c>
      <c r="T17" s="41">
        <v>98</v>
      </c>
    </row>
    <row r="18" spans="1:20" ht="16.95" customHeight="1" x14ac:dyDescent="0.3">
      <c r="A18" s="59">
        <v>208</v>
      </c>
      <c r="B18" s="59" t="s">
        <v>21</v>
      </c>
      <c r="C18" s="60">
        <v>29207</v>
      </c>
      <c r="D18" s="61" t="s">
        <v>103</v>
      </c>
      <c r="E18" s="59" t="s">
        <v>23</v>
      </c>
      <c r="F18" s="59">
        <v>71</v>
      </c>
      <c r="G18" s="59">
        <v>108</v>
      </c>
      <c r="H18" s="62" t="s">
        <v>11</v>
      </c>
      <c r="I18" s="61" t="s">
        <v>83</v>
      </c>
      <c r="J18" s="59" t="s">
        <v>17</v>
      </c>
      <c r="K18" s="63">
        <v>1342</v>
      </c>
      <c r="L18" s="59"/>
      <c r="M18" s="59" t="s">
        <v>121</v>
      </c>
      <c r="N18" s="64" t="s">
        <v>83</v>
      </c>
      <c r="O18" s="35" t="s">
        <v>16</v>
      </c>
      <c r="P18" s="6">
        <v>2</v>
      </c>
      <c r="Q18" s="6">
        <v>0</v>
      </c>
      <c r="R18" s="33">
        <f t="shared" si="1"/>
        <v>1</v>
      </c>
      <c r="S18" s="6">
        <f>106+105</f>
        <v>211</v>
      </c>
      <c r="T18" s="41">
        <f>93+97</f>
        <v>190</v>
      </c>
    </row>
    <row r="19" spans="1:20" ht="16.95" customHeight="1" x14ac:dyDescent="0.3">
      <c r="A19" s="4">
        <v>221</v>
      </c>
      <c r="B19" s="4" t="s">
        <v>15</v>
      </c>
      <c r="C19" s="5">
        <v>29217</v>
      </c>
      <c r="D19" s="6" t="s">
        <v>84</v>
      </c>
      <c r="E19" s="4" t="s">
        <v>11</v>
      </c>
      <c r="F19" s="4">
        <v>94</v>
      </c>
      <c r="G19" s="4">
        <v>101</v>
      </c>
      <c r="H19" s="7" t="s">
        <v>25</v>
      </c>
      <c r="I19" s="6" t="s">
        <v>85</v>
      </c>
      <c r="J19" s="4" t="s">
        <v>34</v>
      </c>
      <c r="K19" s="8">
        <v>2116</v>
      </c>
      <c r="L19" s="4"/>
      <c r="M19" s="4" t="s">
        <v>121</v>
      </c>
      <c r="N19" s="32" t="s">
        <v>84</v>
      </c>
      <c r="O19" s="35" t="s">
        <v>26</v>
      </c>
      <c r="P19" s="6">
        <v>1</v>
      </c>
      <c r="Q19" s="6">
        <v>1</v>
      </c>
      <c r="R19" s="33">
        <f t="shared" si="1"/>
        <v>0.5</v>
      </c>
      <c r="S19" s="6">
        <f>85+119</f>
        <v>204</v>
      </c>
      <c r="T19" s="41">
        <f>90+97</f>
        <v>187</v>
      </c>
    </row>
    <row r="20" spans="1:20" ht="16.95" customHeight="1" x14ac:dyDescent="0.3">
      <c r="A20" s="59" t="s">
        <v>148</v>
      </c>
      <c r="B20" s="59" t="s">
        <v>15</v>
      </c>
      <c r="C20" s="60">
        <v>29224</v>
      </c>
      <c r="D20" s="61" t="s">
        <v>95</v>
      </c>
      <c r="E20" s="59" t="s">
        <v>22</v>
      </c>
      <c r="F20" s="59">
        <v>96</v>
      </c>
      <c r="G20" s="59">
        <v>126</v>
      </c>
      <c r="H20" s="62" t="s">
        <v>11</v>
      </c>
      <c r="I20" s="61" t="s">
        <v>85</v>
      </c>
      <c r="J20" s="59" t="s">
        <v>17</v>
      </c>
      <c r="K20" s="63">
        <v>2117</v>
      </c>
      <c r="L20" s="59"/>
      <c r="M20" s="59" t="s">
        <v>121</v>
      </c>
      <c r="N20" s="64" t="s">
        <v>85</v>
      </c>
      <c r="O20" s="35" t="s">
        <v>11</v>
      </c>
      <c r="P20" s="6"/>
      <c r="Q20" s="6"/>
      <c r="R20" s="33"/>
      <c r="S20" s="6"/>
      <c r="T20" s="41"/>
    </row>
    <row r="21" spans="1:20" ht="16.95" customHeight="1" x14ac:dyDescent="0.3">
      <c r="A21" s="4"/>
      <c r="B21" s="9" t="s">
        <v>15</v>
      </c>
      <c r="C21" s="10">
        <v>29224</v>
      </c>
      <c r="D21" s="11"/>
      <c r="E21" s="9" t="s">
        <v>35</v>
      </c>
      <c r="F21" s="9"/>
      <c r="G21" s="9"/>
      <c r="H21" s="9" t="s">
        <v>11</v>
      </c>
      <c r="I21" s="11"/>
      <c r="J21" s="9"/>
      <c r="K21" s="15"/>
      <c r="L21" s="9"/>
      <c r="M21" s="4"/>
      <c r="N21" s="32"/>
      <c r="O21" s="35" t="s">
        <v>40</v>
      </c>
      <c r="P21" s="6">
        <v>2</v>
      </c>
      <c r="Q21" s="6">
        <v>0</v>
      </c>
      <c r="R21" s="33">
        <f t="shared" si="1"/>
        <v>1</v>
      </c>
      <c r="S21" s="6">
        <f>103+104</f>
        <v>207</v>
      </c>
      <c r="T21" s="41">
        <f>83+94</f>
        <v>177</v>
      </c>
    </row>
    <row r="22" spans="1:20" ht="16.95" customHeight="1" x14ac:dyDescent="0.3">
      <c r="A22" s="4">
        <v>235</v>
      </c>
      <c r="B22" s="4" t="s">
        <v>32</v>
      </c>
      <c r="C22" s="5">
        <v>29227</v>
      </c>
      <c r="D22" s="6" t="s">
        <v>86</v>
      </c>
      <c r="E22" s="4" t="s">
        <v>11</v>
      </c>
      <c r="F22" s="4">
        <v>92</v>
      </c>
      <c r="G22" s="4">
        <v>113</v>
      </c>
      <c r="H22" s="7" t="s">
        <v>36</v>
      </c>
      <c r="I22" s="6" t="s">
        <v>109</v>
      </c>
      <c r="J22" s="4" t="s">
        <v>37</v>
      </c>
      <c r="K22" s="8">
        <v>1819</v>
      </c>
      <c r="L22" s="4"/>
      <c r="M22" s="4" t="s">
        <v>121</v>
      </c>
      <c r="N22" s="32" t="s">
        <v>86</v>
      </c>
      <c r="O22" s="23"/>
      <c r="P22" s="1"/>
      <c r="Q22" s="1"/>
      <c r="R22" s="1"/>
      <c r="S22" s="14"/>
      <c r="T22" s="42"/>
    </row>
    <row r="23" spans="1:20" ht="16.95" customHeight="1" x14ac:dyDescent="0.3">
      <c r="A23" s="59">
        <v>239</v>
      </c>
      <c r="B23" s="59" t="s">
        <v>38</v>
      </c>
      <c r="C23" s="60">
        <v>29229</v>
      </c>
      <c r="D23" s="61" t="s">
        <v>88</v>
      </c>
      <c r="E23" s="59" t="s">
        <v>22</v>
      </c>
      <c r="F23" s="59">
        <v>85</v>
      </c>
      <c r="G23" s="59">
        <v>100</v>
      </c>
      <c r="H23" s="62" t="s">
        <v>11</v>
      </c>
      <c r="I23" s="61" t="s">
        <v>87</v>
      </c>
      <c r="J23" s="59" t="s">
        <v>17</v>
      </c>
      <c r="K23" s="63">
        <v>647</v>
      </c>
      <c r="L23" s="59"/>
      <c r="M23" s="59" t="s">
        <v>121</v>
      </c>
      <c r="N23" s="64" t="s">
        <v>87</v>
      </c>
      <c r="O23" s="24" t="s">
        <v>119</v>
      </c>
      <c r="P23" s="22">
        <f>SUM(P6:P21)</f>
        <v>12</v>
      </c>
      <c r="Q23" s="22">
        <f>SUM(Q6:Q21)</f>
        <v>5</v>
      </c>
      <c r="R23" s="25">
        <f>+P23/(P23+Q23)</f>
        <v>0.70588235294117652</v>
      </c>
      <c r="S23" s="30">
        <f>SUM(S6:S21)</f>
        <v>1770</v>
      </c>
      <c r="T23" s="31">
        <f>SUM(T6:T21)</f>
        <v>1567</v>
      </c>
    </row>
    <row r="24" spans="1:20" ht="16.95" customHeight="1" thickBot="1" x14ac:dyDescent="0.35">
      <c r="A24" s="4">
        <v>248</v>
      </c>
      <c r="B24" s="4" t="s">
        <v>18</v>
      </c>
      <c r="C24" s="5">
        <v>29233</v>
      </c>
      <c r="D24" s="6" t="s">
        <v>88</v>
      </c>
      <c r="E24" s="4" t="s">
        <v>11</v>
      </c>
      <c r="F24" s="4">
        <v>80</v>
      </c>
      <c r="G24" s="4">
        <v>89</v>
      </c>
      <c r="H24" s="7" t="s">
        <v>16</v>
      </c>
      <c r="I24" s="6" t="s">
        <v>97</v>
      </c>
      <c r="J24" s="4" t="s">
        <v>28</v>
      </c>
      <c r="K24" s="8">
        <v>1641</v>
      </c>
      <c r="L24" s="4"/>
      <c r="M24" s="4" t="s">
        <v>121</v>
      </c>
      <c r="N24" s="32" t="s">
        <v>88</v>
      </c>
      <c r="O24" s="26"/>
      <c r="P24" s="27"/>
      <c r="Q24" s="27"/>
      <c r="R24" s="28">
        <f>+P23+Q23</f>
        <v>17</v>
      </c>
      <c r="S24" s="55">
        <f>+S23/R24</f>
        <v>104.11764705882354</v>
      </c>
      <c r="T24" s="56">
        <f>+T23/R24</f>
        <v>92.17647058823529</v>
      </c>
    </row>
    <row r="25" spans="1:20" ht="16.95" customHeight="1" thickBot="1" x14ac:dyDescent="0.35">
      <c r="A25" s="59">
        <v>251</v>
      </c>
      <c r="B25" s="59" t="s">
        <v>39</v>
      </c>
      <c r="C25" s="60">
        <v>29234</v>
      </c>
      <c r="D25" s="61" t="s">
        <v>105</v>
      </c>
      <c r="E25" s="59" t="s">
        <v>40</v>
      </c>
      <c r="F25" s="59">
        <v>83</v>
      </c>
      <c r="G25" s="59">
        <v>103</v>
      </c>
      <c r="H25" s="62" t="s">
        <v>11</v>
      </c>
      <c r="I25" s="61" t="s">
        <v>89</v>
      </c>
      <c r="J25" s="59" t="s">
        <v>17</v>
      </c>
      <c r="K25" s="63">
        <v>1029</v>
      </c>
      <c r="L25" s="59" t="s">
        <v>164</v>
      </c>
      <c r="M25" s="59" t="s">
        <v>121</v>
      </c>
      <c r="N25" s="64" t="s">
        <v>89</v>
      </c>
      <c r="O25" s="19"/>
      <c r="P25" s="19"/>
      <c r="Q25" s="19"/>
      <c r="R25" s="38"/>
      <c r="S25" s="12"/>
      <c r="T25" s="12"/>
    </row>
    <row r="26" spans="1:20" ht="16.95" customHeight="1" x14ac:dyDescent="0.3">
      <c r="A26" s="4">
        <v>255</v>
      </c>
      <c r="B26" s="4" t="s">
        <v>9</v>
      </c>
      <c r="C26" s="5">
        <v>29237</v>
      </c>
      <c r="D26" s="6" t="s">
        <v>90</v>
      </c>
      <c r="E26" s="4" t="s">
        <v>11</v>
      </c>
      <c r="F26" s="4">
        <v>93</v>
      </c>
      <c r="G26" s="4">
        <v>100</v>
      </c>
      <c r="H26" s="7" t="s">
        <v>33</v>
      </c>
      <c r="I26" s="6" t="s">
        <v>41</v>
      </c>
      <c r="J26" s="4" t="s">
        <v>42</v>
      </c>
      <c r="K26" s="8">
        <v>1017</v>
      </c>
      <c r="L26" s="4"/>
      <c r="M26" s="4" t="s">
        <v>121</v>
      </c>
      <c r="N26" s="32" t="s">
        <v>90</v>
      </c>
      <c r="O26" s="39" t="s">
        <v>117</v>
      </c>
      <c r="P26" s="21" t="s">
        <v>112</v>
      </c>
      <c r="Q26" s="21" t="s">
        <v>113</v>
      </c>
      <c r="R26" s="21" t="s">
        <v>114</v>
      </c>
      <c r="S26" s="21" t="s">
        <v>115</v>
      </c>
      <c r="T26" s="40" t="s">
        <v>116</v>
      </c>
    </row>
    <row r="27" spans="1:20" ht="16.95" customHeight="1" x14ac:dyDescent="0.3">
      <c r="A27" s="59">
        <v>258</v>
      </c>
      <c r="B27" s="59" t="s">
        <v>27</v>
      </c>
      <c r="C27" s="60">
        <v>29239</v>
      </c>
      <c r="D27" s="61" t="s">
        <v>91</v>
      </c>
      <c r="E27" s="62" t="s">
        <v>11</v>
      </c>
      <c r="F27" s="59">
        <v>108</v>
      </c>
      <c r="G27" s="59">
        <v>96</v>
      </c>
      <c r="H27" s="59" t="s">
        <v>43</v>
      </c>
      <c r="I27" s="61" t="s">
        <v>100</v>
      </c>
      <c r="J27" s="59" t="s">
        <v>44</v>
      </c>
      <c r="K27" s="63">
        <v>1054</v>
      </c>
      <c r="L27" s="59"/>
      <c r="M27" s="59" t="s">
        <v>121</v>
      </c>
      <c r="N27" s="64" t="s">
        <v>91</v>
      </c>
      <c r="O27" s="34" t="s">
        <v>22</v>
      </c>
      <c r="P27" s="6">
        <v>0</v>
      </c>
      <c r="Q27" s="6">
        <v>0</v>
      </c>
      <c r="R27" s="33">
        <v>0</v>
      </c>
      <c r="S27" s="6"/>
      <c r="T27" s="41"/>
    </row>
    <row r="28" spans="1:20" ht="16.95" customHeight="1" x14ac:dyDescent="0.3">
      <c r="A28" s="4">
        <v>266</v>
      </c>
      <c r="B28" s="4" t="s">
        <v>15</v>
      </c>
      <c r="C28" s="5">
        <v>29245</v>
      </c>
      <c r="D28" s="6" t="s">
        <v>98</v>
      </c>
      <c r="E28" s="4" t="s">
        <v>16</v>
      </c>
      <c r="F28" s="4">
        <v>97</v>
      </c>
      <c r="G28" s="4">
        <v>105</v>
      </c>
      <c r="H28" s="7" t="s">
        <v>11</v>
      </c>
      <c r="I28" s="16" t="s">
        <v>92</v>
      </c>
      <c r="J28" s="4" t="s">
        <v>17</v>
      </c>
      <c r="K28" s="8">
        <v>2347</v>
      </c>
      <c r="L28" s="4"/>
      <c r="M28" s="4" t="s">
        <v>121</v>
      </c>
      <c r="N28" s="32" t="s">
        <v>92</v>
      </c>
      <c r="O28" s="35" t="s">
        <v>10</v>
      </c>
      <c r="P28" s="6">
        <v>1</v>
      </c>
      <c r="Q28" s="6">
        <v>0</v>
      </c>
      <c r="R28" s="33">
        <f t="shared" ref="R28:R29" si="2">+P28/(P28+Q28)</f>
        <v>1</v>
      </c>
      <c r="S28" s="6">
        <v>92</v>
      </c>
      <c r="T28" s="41">
        <v>91</v>
      </c>
    </row>
    <row r="29" spans="1:20" ht="16.95" customHeight="1" x14ac:dyDescent="0.3">
      <c r="A29" s="59">
        <v>271</v>
      </c>
      <c r="B29" s="59" t="s">
        <v>18</v>
      </c>
      <c r="C29" s="60">
        <v>29247</v>
      </c>
      <c r="D29" s="61" t="s">
        <v>102</v>
      </c>
      <c r="E29" s="59" t="s">
        <v>30</v>
      </c>
      <c r="F29" s="59">
        <v>98</v>
      </c>
      <c r="G29" s="59">
        <v>100</v>
      </c>
      <c r="H29" s="62" t="s">
        <v>11</v>
      </c>
      <c r="I29" s="61" t="s">
        <v>93</v>
      </c>
      <c r="J29" s="57" t="s">
        <v>171</v>
      </c>
      <c r="K29" s="63">
        <v>1347</v>
      </c>
      <c r="L29" s="65"/>
      <c r="M29" s="59" t="s">
        <v>121</v>
      </c>
      <c r="N29" s="64" t="s">
        <v>93</v>
      </c>
      <c r="O29" s="35" t="s">
        <v>23</v>
      </c>
      <c r="P29" s="6">
        <v>0</v>
      </c>
      <c r="Q29" s="6">
        <v>1</v>
      </c>
      <c r="R29" s="33">
        <f t="shared" si="2"/>
        <v>0</v>
      </c>
      <c r="S29" s="6">
        <v>87</v>
      </c>
      <c r="T29" s="41">
        <v>89</v>
      </c>
    </row>
    <row r="30" spans="1:20" ht="16.95" customHeight="1" x14ac:dyDescent="0.3">
      <c r="A30" s="4">
        <v>276</v>
      </c>
      <c r="B30" s="4" t="s">
        <v>18</v>
      </c>
      <c r="C30" s="5">
        <v>29254</v>
      </c>
      <c r="D30" s="6" t="s">
        <v>45</v>
      </c>
      <c r="E30" s="4" t="s">
        <v>36</v>
      </c>
      <c r="F30" s="4">
        <v>91</v>
      </c>
      <c r="G30" s="4">
        <v>110</v>
      </c>
      <c r="H30" s="7" t="s">
        <v>11</v>
      </c>
      <c r="I30" s="6" t="s">
        <v>46</v>
      </c>
      <c r="J30" s="4" t="s">
        <v>17</v>
      </c>
      <c r="K30" s="8">
        <v>2017</v>
      </c>
      <c r="L30" s="4"/>
      <c r="M30" s="4" t="s">
        <v>121</v>
      </c>
      <c r="N30" s="32" t="s">
        <v>123</v>
      </c>
      <c r="O30" s="35" t="s">
        <v>35</v>
      </c>
      <c r="P30" s="6">
        <v>0</v>
      </c>
      <c r="Q30" s="6">
        <v>0</v>
      </c>
      <c r="R30" s="33">
        <v>0</v>
      </c>
      <c r="S30" s="6"/>
      <c r="T30" s="41"/>
    </row>
    <row r="31" spans="1:20" ht="16.95" customHeight="1" x14ac:dyDescent="0.3">
      <c r="A31" s="4"/>
      <c r="B31" s="9" t="s">
        <v>38</v>
      </c>
      <c r="C31" s="10">
        <v>29257</v>
      </c>
      <c r="D31" s="11"/>
      <c r="E31" s="9" t="s">
        <v>11</v>
      </c>
      <c r="F31" s="9"/>
      <c r="G31" s="9"/>
      <c r="H31" s="9" t="s">
        <v>26</v>
      </c>
      <c r="I31" s="11"/>
      <c r="J31" s="9"/>
      <c r="K31" s="15"/>
      <c r="L31" s="9"/>
      <c r="M31" s="4"/>
      <c r="N31" s="32"/>
      <c r="O31" s="35"/>
      <c r="P31" s="6"/>
      <c r="Q31" s="6"/>
      <c r="R31" s="4"/>
      <c r="S31" s="6"/>
      <c r="T31" s="41"/>
    </row>
    <row r="32" spans="1:20" ht="16.95" customHeight="1" x14ac:dyDescent="0.3">
      <c r="A32" s="59" t="s">
        <v>149</v>
      </c>
      <c r="B32" s="59" t="s">
        <v>9</v>
      </c>
      <c r="C32" s="60">
        <v>29258</v>
      </c>
      <c r="D32" s="61" t="s">
        <v>47</v>
      </c>
      <c r="E32" s="62" t="s">
        <v>11</v>
      </c>
      <c r="F32" s="59">
        <v>85</v>
      </c>
      <c r="G32" s="59">
        <v>79</v>
      </c>
      <c r="H32" s="59" t="s">
        <v>16</v>
      </c>
      <c r="I32" s="61" t="s">
        <v>99</v>
      </c>
      <c r="J32" s="59" t="s">
        <v>28</v>
      </c>
      <c r="K32" s="63">
        <v>1057</v>
      </c>
      <c r="L32" s="59"/>
      <c r="M32" s="59" t="s">
        <v>121</v>
      </c>
      <c r="N32" s="64" t="s">
        <v>124</v>
      </c>
      <c r="O32" s="34" t="s">
        <v>25</v>
      </c>
      <c r="P32" s="6">
        <v>0</v>
      </c>
      <c r="Q32" s="6">
        <v>1</v>
      </c>
      <c r="R32" s="33">
        <f t="shared" ref="R32:R36" si="3">+P32/(P32+Q32)</f>
        <v>0</v>
      </c>
      <c r="S32" s="6">
        <v>94</v>
      </c>
      <c r="T32" s="41">
        <v>101</v>
      </c>
    </row>
    <row r="33" spans="1:20" ht="16.95" customHeight="1" x14ac:dyDescent="0.3">
      <c r="A33" s="4">
        <v>288</v>
      </c>
      <c r="B33" s="4" t="s">
        <v>27</v>
      </c>
      <c r="C33" s="5">
        <v>29260</v>
      </c>
      <c r="D33" s="6" t="s">
        <v>48</v>
      </c>
      <c r="E33" s="7" t="s">
        <v>11</v>
      </c>
      <c r="F33" s="4">
        <v>86</v>
      </c>
      <c r="G33" s="4">
        <v>85</v>
      </c>
      <c r="H33" s="4" t="s">
        <v>20</v>
      </c>
      <c r="I33" s="6" t="s">
        <v>47</v>
      </c>
      <c r="J33" s="4" t="s">
        <v>49</v>
      </c>
      <c r="K33" s="8">
        <v>2712</v>
      </c>
      <c r="L33" s="4"/>
      <c r="M33" s="4" t="s">
        <v>121</v>
      </c>
      <c r="N33" s="32" t="s">
        <v>125</v>
      </c>
      <c r="O33" s="35" t="s">
        <v>36</v>
      </c>
      <c r="P33" s="6">
        <v>0</v>
      </c>
      <c r="Q33" s="6">
        <v>1</v>
      </c>
      <c r="R33" s="33">
        <f t="shared" si="3"/>
        <v>0</v>
      </c>
      <c r="S33" s="6">
        <v>92</v>
      </c>
      <c r="T33" s="41">
        <v>113</v>
      </c>
    </row>
    <row r="34" spans="1:20" ht="16.95" customHeight="1" x14ac:dyDescent="0.3">
      <c r="A34" s="59">
        <v>292</v>
      </c>
      <c r="B34" s="59" t="s">
        <v>32</v>
      </c>
      <c r="C34" s="60">
        <v>29262</v>
      </c>
      <c r="D34" s="61" t="s">
        <v>50</v>
      </c>
      <c r="E34" s="62" t="s">
        <v>11</v>
      </c>
      <c r="F34" s="59">
        <v>113</v>
      </c>
      <c r="G34" s="59">
        <v>100</v>
      </c>
      <c r="H34" s="59" t="s">
        <v>30</v>
      </c>
      <c r="I34" s="61" t="s">
        <v>106</v>
      </c>
      <c r="J34" s="59" t="s">
        <v>51</v>
      </c>
      <c r="K34" s="63">
        <v>423</v>
      </c>
      <c r="L34" s="59" t="s">
        <v>165</v>
      </c>
      <c r="M34" s="59" t="s">
        <v>121</v>
      </c>
      <c r="N34" s="64" t="s">
        <v>126</v>
      </c>
      <c r="O34" s="35" t="s">
        <v>43</v>
      </c>
      <c r="P34" s="6">
        <v>1</v>
      </c>
      <c r="Q34" s="6">
        <v>0</v>
      </c>
      <c r="R34" s="33">
        <f t="shared" si="3"/>
        <v>1</v>
      </c>
      <c r="S34" s="6">
        <v>108</v>
      </c>
      <c r="T34" s="41">
        <v>96</v>
      </c>
    </row>
    <row r="35" spans="1:20" ht="16.95" customHeight="1" x14ac:dyDescent="0.3">
      <c r="A35" s="4">
        <v>297</v>
      </c>
      <c r="B35" s="4" t="s">
        <v>38</v>
      </c>
      <c r="C35" s="5">
        <v>29264</v>
      </c>
      <c r="D35" s="6" t="s">
        <v>52</v>
      </c>
      <c r="E35" s="4" t="s">
        <v>11</v>
      </c>
      <c r="F35" s="4">
        <v>81</v>
      </c>
      <c r="G35" s="4">
        <v>94</v>
      </c>
      <c r="H35" s="7" t="s">
        <v>40</v>
      </c>
      <c r="I35" s="6" t="s">
        <v>53</v>
      </c>
      <c r="J35" s="4" t="s">
        <v>54</v>
      </c>
      <c r="K35" s="8">
        <v>1102</v>
      </c>
      <c r="L35" s="4" t="s">
        <v>170</v>
      </c>
      <c r="M35" s="4" t="s">
        <v>121</v>
      </c>
      <c r="N35" s="32" t="s">
        <v>127</v>
      </c>
      <c r="O35" s="35" t="s">
        <v>33</v>
      </c>
      <c r="P35" s="6">
        <v>0</v>
      </c>
      <c r="Q35" s="6">
        <v>2</v>
      </c>
      <c r="R35" s="33">
        <f t="shared" si="3"/>
        <v>0</v>
      </c>
      <c r="S35" s="6">
        <f>93+79</f>
        <v>172</v>
      </c>
      <c r="T35" s="41">
        <f>100+88</f>
        <v>188</v>
      </c>
    </row>
    <row r="36" spans="1:20" ht="16.95" customHeight="1" x14ac:dyDescent="0.3">
      <c r="A36" s="59" t="s">
        <v>150</v>
      </c>
      <c r="B36" s="59" t="s">
        <v>9</v>
      </c>
      <c r="C36" s="60">
        <v>29265</v>
      </c>
      <c r="D36" s="61" t="s">
        <v>53</v>
      </c>
      <c r="E36" s="59" t="s">
        <v>11</v>
      </c>
      <c r="F36" s="59">
        <v>94</v>
      </c>
      <c r="G36" s="59">
        <v>105</v>
      </c>
      <c r="H36" s="62" t="s">
        <v>26</v>
      </c>
      <c r="I36" s="61" t="s">
        <v>46</v>
      </c>
      <c r="J36" s="59" t="s">
        <v>56</v>
      </c>
      <c r="K36" s="63">
        <v>306</v>
      </c>
      <c r="L36" s="59" t="s">
        <v>55</v>
      </c>
      <c r="M36" s="59" t="s">
        <v>121</v>
      </c>
      <c r="N36" s="64" t="s">
        <v>128</v>
      </c>
      <c r="O36" s="35" t="s">
        <v>20</v>
      </c>
      <c r="P36" s="6">
        <v>1</v>
      </c>
      <c r="Q36" s="6">
        <v>0</v>
      </c>
      <c r="R36" s="33">
        <f t="shared" si="3"/>
        <v>1</v>
      </c>
      <c r="S36" s="6">
        <v>86</v>
      </c>
      <c r="T36" s="41">
        <v>85</v>
      </c>
    </row>
    <row r="37" spans="1:20" ht="16.95" customHeight="1" x14ac:dyDescent="0.3">
      <c r="A37" s="4">
        <v>308</v>
      </c>
      <c r="B37" s="4" t="s">
        <v>9</v>
      </c>
      <c r="C37" s="5">
        <v>29272</v>
      </c>
      <c r="D37" s="6" t="s">
        <v>57</v>
      </c>
      <c r="E37" s="4" t="s">
        <v>26</v>
      </c>
      <c r="F37" s="4">
        <v>97</v>
      </c>
      <c r="G37" s="4">
        <v>119</v>
      </c>
      <c r="H37" s="7" t="s">
        <v>11</v>
      </c>
      <c r="I37" s="6" t="s">
        <v>58</v>
      </c>
      <c r="J37" s="4" t="s">
        <v>17</v>
      </c>
      <c r="K37" s="8">
        <v>842</v>
      </c>
      <c r="L37" s="4"/>
      <c r="M37" s="4" t="s">
        <v>121</v>
      </c>
      <c r="N37" s="32" t="s">
        <v>129</v>
      </c>
      <c r="O37" s="35"/>
      <c r="P37" s="4"/>
      <c r="Q37" s="4"/>
      <c r="R37" s="4"/>
      <c r="S37" s="6"/>
      <c r="T37" s="41"/>
    </row>
    <row r="38" spans="1:20" ht="16.95" customHeight="1" x14ac:dyDescent="0.3">
      <c r="A38" s="59" t="s">
        <v>151</v>
      </c>
      <c r="B38" s="59" t="s">
        <v>15</v>
      </c>
      <c r="C38" s="60">
        <v>29273</v>
      </c>
      <c r="D38" s="61" t="s">
        <v>59</v>
      </c>
      <c r="E38" s="62" t="s">
        <v>11</v>
      </c>
      <c r="F38" s="59">
        <v>104</v>
      </c>
      <c r="G38" s="59">
        <v>90</v>
      </c>
      <c r="H38" s="59" t="s">
        <v>16</v>
      </c>
      <c r="I38" s="61" t="s">
        <v>107</v>
      </c>
      <c r="J38" s="59" t="s">
        <v>28</v>
      </c>
      <c r="K38" s="63">
        <v>2386</v>
      </c>
      <c r="L38" s="59"/>
      <c r="M38" s="59" t="s">
        <v>121</v>
      </c>
      <c r="N38" s="64" t="s">
        <v>130</v>
      </c>
      <c r="O38" s="35" t="s">
        <v>30</v>
      </c>
      <c r="P38" s="6">
        <v>2</v>
      </c>
      <c r="Q38" s="6">
        <v>0</v>
      </c>
      <c r="R38" s="33">
        <f t="shared" ref="R38:R42" si="4">+P38/(P38+Q38)</f>
        <v>1</v>
      </c>
      <c r="S38" s="6">
        <f>96+113</f>
        <v>209</v>
      </c>
      <c r="T38" s="41">
        <f>85+100</f>
        <v>185</v>
      </c>
    </row>
    <row r="39" spans="1:20" ht="16.95" customHeight="1" x14ac:dyDescent="0.3">
      <c r="A39" s="4"/>
      <c r="B39" s="9" t="s">
        <v>27</v>
      </c>
      <c r="C39" s="10">
        <v>29274</v>
      </c>
      <c r="D39" s="11"/>
      <c r="E39" s="9" t="s">
        <v>11</v>
      </c>
      <c r="F39" s="9"/>
      <c r="G39" s="9"/>
      <c r="H39" s="9" t="s">
        <v>40</v>
      </c>
      <c r="I39" s="11"/>
      <c r="J39" s="9"/>
      <c r="K39" s="15"/>
      <c r="L39" s="9"/>
      <c r="M39" s="4"/>
      <c r="N39" s="32"/>
      <c r="O39" s="35" t="s">
        <v>16</v>
      </c>
      <c r="P39" s="6">
        <v>3</v>
      </c>
      <c r="Q39" s="6">
        <v>1</v>
      </c>
      <c r="R39" s="33">
        <f t="shared" si="4"/>
        <v>0.75</v>
      </c>
      <c r="S39" s="6">
        <f>119+80+85+104</f>
        <v>388</v>
      </c>
      <c r="T39" s="41">
        <f>111+89+79+90</f>
        <v>369</v>
      </c>
    </row>
    <row r="40" spans="1:20" ht="16.95" customHeight="1" x14ac:dyDescent="0.3">
      <c r="A40" s="4" t="s">
        <v>152</v>
      </c>
      <c r="B40" s="4" t="s">
        <v>15</v>
      </c>
      <c r="C40" s="5">
        <v>29280</v>
      </c>
      <c r="D40" s="6" t="s">
        <v>60</v>
      </c>
      <c r="E40" s="7" t="s">
        <v>11</v>
      </c>
      <c r="F40" s="4">
        <v>90</v>
      </c>
      <c r="G40" s="4">
        <v>86</v>
      </c>
      <c r="H40" s="4" t="s">
        <v>26</v>
      </c>
      <c r="I40" s="6" t="s">
        <v>61</v>
      </c>
      <c r="J40" s="4" t="s">
        <v>62</v>
      </c>
      <c r="K40" s="8">
        <v>389</v>
      </c>
      <c r="L40" s="4" t="s">
        <v>166</v>
      </c>
      <c r="M40" s="4" t="s">
        <v>121</v>
      </c>
      <c r="N40" s="32" t="s">
        <v>131</v>
      </c>
      <c r="O40" s="35" t="s">
        <v>26</v>
      </c>
      <c r="P40" s="6">
        <v>1</v>
      </c>
      <c r="Q40" s="6">
        <v>1</v>
      </c>
      <c r="R40" s="33">
        <f t="shared" si="4"/>
        <v>0.5</v>
      </c>
      <c r="S40" s="6">
        <f>94+90</f>
        <v>184</v>
      </c>
      <c r="T40" s="41">
        <f>105+86</f>
        <v>191</v>
      </c>
    </row>
    <row r="41" spans="1:20" ht="16.95" customHeight="1" x14ac:dyDescent="0.3">
      <c r="A41" s="4"/>
      <c r="B41" s="9" t="s">
        <v>27</v>
      </c>
      <c r="C41" s="10">
        <v>29281</v>
      </c>
      <c r="D41" s="11"/>
      <c r="E41" s="9" t="s">
        <v>11</v>
      </c>
      <c r="F41" s="9"/>
      <c r="G41" s="9"/>
      <c r="H41" s="9" t="s">
        <v>35</v>
      </c>
      <c r="I41" s="11"/>
      <c r="J41" s="9" t="s">
        <v>63</v>
      </c>
      <c r="K41" s="8"/>
      <c r="L41" s="9"/>
      <c r="M41" s="4"/>
      <c r="N41" s="32"/>
      <c r="O41" s="35" t="s">
        <v>11</v>
      </c>
      <c r="P41" s="6"/>
      <c r="Q41" s="6"/>
      <c r="R41" s="33"/>
      <c r="S41" s="6"/>
      <c r="T41" s="41"/>
    </row>
    <row r="42" spans="1:20" ht="16.95" customHeight="1" x14ac:dyDescent="0.3">
      <c r="A42" s="59" t="s">
        <v>153</v>
      </c>
      <c r="B42" s="59" t="s">
        <v>32</v>
      </c>
      <c r="C42" s="60">
        <v>29283</v>
      </c>
      <c r="D42" s="61" t="s">
        <v>64</v>
      </c>
      <c r="E42" s="62" t="s">
        <v>11</v>
      </c>
      <c r="F42" s="59">
        <v>81</v>
      </c>
      <c r="G42" s="59">
        <v>75</v>
      </c>
      <c r="H42" s="59" t="s">
        <v>40</v>
      </c>
      <c r="I42" s="61" t="s">
        <v>65</v>
      </c>
      <c r="J42" s="59" t="s">
        <v>54</v>
      </c>
      <c r="K42" s="63">
        <v>1229</v>
      </c>
      <c r="L42" s="59"/>
      <c r="M42" s="59" t="s">
        <v>121</v>
      </c>
      <c r="N42" s="64" t="s">
        <v>132</v>
      </c>
      <c r="O42" s="35" t="s">
        <v>40</v>
      </c>
      <c r="P42" s="6">
        <v>1</v>
      </c>
      <c r="Q42" s="6">
        <v>1</v>
      </c>
      <c r="R42" s="33">
        <f t="shared" si="4"/>
        <v>0.5</v>
      </c>
      <c r="S42" s="6">
        <f>81+81</f>
        <v>162</v>
      </c>
      <c r="T42" s="41">
        <f>94+75</f>
        <v>169</v>
      </c>
    </row>
    <row r="43" spans="1:20" ht="16.95" customHeight="1" x14ac:dyDescent="0.3">
      <c r="A43" s="4">
        <v>336</v>
      </c>
      <c r="B43" s="4" t="s">
        <v>38</v>
      </c>
      <c r="C43" s="5">
        <v>29285</v>
      </c>
      <c r="D43" s="6" t="s">
        <v>101</v>
      </c>
      <c r="E43" s="4" t="s">
        <v>43</v>
      </c>
      <c r="F43" s="4">
        <v>85</v>
      </c>
      <c r="G43" s="4">
        <v>117</v>
      </c>
      <c r="H43" s="7" t="s">
        <v>11</v>
      </c>
      <c r="I43" s="6" t="s">
        <v>66</v>
      </c>
      <c r="J43" s="4" t="s">
        <v>17</v>
      </c>
      <c r="K43" s="8">
        <v>1027</v>
      </c>
      <c r="L43" s="4"/>
      <c r="M43" s="4" t="s">
        <v>121</v>
      </c>
      <c r="N43" s="32" t="s">
        <v>133</v>
      </c>
      <c r="O43" s="23"/>
      <c r="P43" s="1"/>
      <c r="Q43" s="1"/>
      <c r="R43" s="1"/>
      <c r="S43" s="14"/>
      <c r="T43" s="42"/>
    </row>
    <row r="44" spans="1:20" ht="16.95" customHeight="1" x14ac:dyDescent="0.3">
      <c r="A44" s="4"/>
      <c r="B44" s="9" t="s">
        <v>27</v>
      </c>
      <c r="C44" s="10">
        <v>29288</v>
      </c>
      <c r="D44" s="11"/>
      <c r="E44" s="9" t="s">
        <v>11</v>
      </c>
      <c r="F44" s="9"/>
      <c r="G44" s="9"/>
      <c r="H44" s="9" t="s">
        <v>35</v>
      </c>
      <c r="I44" s="11"/>
      <c r="J44" s="9" t="s">
        <v>63</v>
      </c>
      <c r="K44" s="15"/>
      <c r="L44" s="9"/>
      <c r="M44" s="4"/>
      <c r="N44" s="32"/>
      <c r="O44" s="23"/>
      <c r="P44" s="22">
        <f>SUM(P27:P42)</f>
        <v>10</v>
      </c>
      <c r="Q44" s="22">
        <f>SUM(Q27:Q42)</f>
        <v>8</v>
      </c>
      <c r="R44" s="25">
        <f>+P44/(P44+Q44)</f>
        <v>0.55555555555555558</v>
      </c>
      <c r="S44" s="30">
        <f>SUM(S27:S42)</f>
        <v>1674</v>
      </c>
      <c r="T44" s="31">
        <f>SUM(T27:T42)</f>
        <v>1677</v>
      </c>
    </row>
    <row r="45" spans="1:20" ht="16.95" customHeight="1" thickBot="1" x14ac:dyDescent="0.35">
      <c r="A45" s="4"/>
      <c r="B45" s="9" t="s">
        <v>21</v>
      </c>
      <c r="C45" s="10">
        <v>29291</v>
      </c>
      <c r="D45" s="11"/>
      <c r="E45" s="9" t="s">
        <v>30</v>
      </c>
      <c r="F45" s="9"/>
      <c r="G45" s="9"/>
      <c r="H45" s="9" t="s">
        <v>11</v>
      </c>
      <c r="I45" s="11"/>
      <c r="J45" s="9"/>
      <c r="K45" s="15"/>
      <c r="L45" s="9"/>
      <c r="M45" s="4"/>
      <c r="N45" s="32"/>
      <c r="O45" s="26"/>
      <c r="P45" s="27"/>
      <c r="Q45" s="27"/>
      <c r="R45" s="28">
        <f>+P44+Q44</f>
        <v>18</v>
      </c>
      <c r="S45" s="55">
        <f>+S44/R45</f>
        <v>93</v>
      </c>
      <c r="T45" s="56">
        <f>+T44/R45</f>
        <v>93.166666666666671</v>
      </c>
    </row>
    <row r="46" spans="1:20" ht="16.95" customHeight="1" thickBot="1" x14ac:dyDescent="0.35">
      <c r="A46" s="59">
        <v>346</v>
      </c>
      <c r="B46" s="59" t="s">
        <v>9</v>
      </c>
      <c r="C46" s="60">
        <v>29293</v>
      </c>
      <c r="D46" s="61" t="s">
        <v>67</v>
      </c>
      <c r="E46" s="59" t="s">
        <v>40</v>
      </c>
      <c r="F46" s="59">
        <v>94</v>
      </c>
      <c r="G46" s="59">
        <v>104</v>
      </c>
      <c r="H46" s="62" t="s">
        <v>11</v>
      </c>
      <c r="I46" s="61" t="s">
        <v>68</v>
      </c>
      <c r="J46" s="59" t="s">
        <v>17</v>
      </c>
      <c r="K46" s="63">
        <v>2452</v>
      </c>
      <c r="L46" s="59" t="s">
        <v>167</v>
      </c>
      <c r="M46" s="59" t="s">
        <v>121</v>
      </c>
      <c r="N46" s="64" t="s">
        <v>134</v>
      </c>
      <c r="O46" s="20"/>
      <c r="P46" s="20"/>
      <c r="Q46" s="20"/>
      <c r="R46" s="20"/>
      <c r="S46" s="43"/>
      <c r="T46" s="43"/>
    </row>
    <row r="47" spans="1:20" ht="16.95" customHeight="1" x14ac:dyDescent="0.3">
      <c r="A47" s="4"/>
      <c r="B47" s="9" t="s">
        <v>27</v>
      </c>
      <c r="C47" s="10">
        <v>29295</v>
      </c>
      <c r="D47" s="11"/>
      <c r="E47" s="9" t="s">
        <v>11</v>
      </c>
      <c r="F47" s="9"/>
      <c r="G47" s="9"/>
      <c r="H47" s="9" t="s">
        <v>22</v>
      </c>
      <c r="I47" s="11"/>
      <c r="J47" s="9"/>
      <c r="K47" s="15"/>
      <c r="L47" s="9"/>
      <c r="M47" s="4"/>
      <c r="N47" s="32"/>
      <c r="O47" s="39" t="s">
        <v>118</v>
      </c>
      <c r="P47" s="21" t="s">
        <v>112</v>
      </c>
      <c r="Q47" s="21" t="s">
        <v>113</v>
      </c>
      <c r="R47" s="21" t="s">
        <v>114</v>
      </c>
      <c r="S47" s="21" t="s">
        <v>115</v>
      </c>
      <c r="T47" s="40" t="s">
        <v>116</v>
      </c>
    </row>
    <row r="48" spans="1:20" ht="16.95" customHeight="1" x14ac:dyDescent="0.3">
      <c r="A48" s="4" t="s">
        <v>154</v>
      </c>
      <c r="B48" s="4" t="s">
        <v>18</v>
      </c>
      <c r="C48" s="5">
        <v>29296</v>
      </c>
      <c r="D48" s="6" t="s">
        <v>69</v>
      </c>
      <c r="E48" s="4" t="s">
        <v>11</v>
      </c>
      <c r="F48" s="4">
        <v>79</v>
      </c>
      <c r="G48" s="4">
        <v>88</v>
      </c>
      <c r="H48" s="7" t="s">
        <v>33</v>
      </c>
      <c r="I48" s="6" t="s">
        <v>68</v>
      </c>
      <c r="J48" s="4" t="s">
        <v>42</v>
      </c>
      <c r="K48" s="8">
        <v>900</v>
      </c>
      <c r="L48" s="4"/>
      <c r="M48" s="4" t="s">
        <v>121</v>
      </c>
      <c r="N48" s="32" t="s">
        <v>135</v>
      </c>
      <c r="O48" s="34" t="s">
        <v>22</v>
      </c>
      <c r="P48" s="6">
        <f t="shared" ref="P48:Q51" si="5">P6+P27</f>
        <v>2</v>
      </c>
      <c r="Q48" s="6">
        <f t="shared" si="5"/>
        <v>1</v>
      </c>
      <c r="R48" s="33">
        <f t="shared" ref="R48:R50" si="6">+P48/(P48+Q48)</f>
        <v>0.66666666666666663</v>
      </c>
      <c r="S48" s="6">
        <f t="shared" ref="S48:T51" si="7">S6+S27</f>
        <v>316</v>
      </c>
      <c r="T48" s="41">
        <f t="shared" si="7"/>
        <v>273</v>
      </c>
    </row>
    <row r="49" spans="1:20" x14ac:dyDescent="0.3">
      <c r="A49" s="4"/>
      <c r="B49" s="4"/>
      <c r="C49" s="5"/>
      <c r="D49" s="6"/>
      <c r="E49" s="4"/>
      <c r="F49" s="4"/>
      <c r="G49" s="4"/>
      <c r="H49" s="7"/>
      <c r="I49" s="6"/>
      <c r="K49" s="8"/>
      <c r="L49" s="58" t="s">
        <v>168</v>
      </c>
      <c r="M49" s="4"/>
      <c r="N49" s="32"/>
      <c r="O49" s="35" t="s">
        <v>10</v>
      </c>
      <c r="P49" s="6">
        <f t="shared" si="5"/>
        <v>1</v>
      </c>
      <c r="Q49" s="6">
        <f t="shared" si="5"/>
        <v>1</v>
      </c>
      <c r="R49" s="33">
        <f t="shared" si="6"/>
        <v>0.5</v>
      </c>
      <c r="S49" s="6">
        <f t="shared" si="7"/>
        <v>206</v>
      </c>
      <c r="T49" s="41">
        <f t="shared" si="7"/>
        <v>211</v>
      </c>
    </row>
    <row r="50" spans="1:20" ht="15" thickBot="1" x14ac:dyDescent="0.35">
      <c r="A50" s="4"/>
      <c r="B50" s="4"/>
      <c r="C50" s="5"/>
      <c r="D50" s="6"/>
      <c r="E50" s="4"/>
      <c r="F50" s="4"/>
      <c r="G50" s="4"/>
      <c r="H50" s="7"/>
      <c r="I50" s="6"/>
      <c r="N50" s="32"/>
      <c r="O50" s="35" t="s">
        <v>23</v>
      </c>
      <c r="P50" s="6">
        <f t="shared" si="5"/>
        <v>1</v>
      </c>
      <c r="Q50" s="6">
        <f t="shared" si="5"/>
        <v>1</v>
      </c>
      <c r="R50" s="33">
        <f t="shared" si="6"/>
        <v>0.5</v>
      </c>
      <c r="S50" s="6">
        <f t="shared" si="7"/>
        <v>195</v>
      </c>
      <c r="T50" s="41">
        <f t="shared" si="7"/>
        <v>160</v>
      </c>
    </row>
    <row r="51" spans="1:20" x14ac:dyDescent="0.3">
      <c r="A51" s="4"/>
      <c r="B51" s="4"/>
      <c r="C51" s="5"/>
      <c r="D51" s="6"/>
      <c r="E51" s="4"/>
      <c r="F51" s="4"/>
      <c r="G51" s="4"/>
      <c r="H51" s="7"/>
      <c r="I51" s="6"/>
      <c r="J51" s="44"/>
      <c r="K51" s="45"/>
      <c r="L51" s="46" t="s">
        <v>139</v>
      </c>
      <c r="M51" s="47"/>
      <c r="N51" s="32"/>
      <c r="O51" s="35" t="s">
        <v>35</v>
      </c>
      <c r="P51" s="6">
        <f t="shared" si="5"/>
        <v>0</v>
      </c>
      <c r="Q51" s="6">
        <f t="shared" si="5"/>
        <v>0</v>
      </c>
      <c r="R51" s="33">
        <v>0</v>
      </c>
      <c r="S51" s="6">
        <f t="shared" si="7"/>
        <v>0</v>
      </c>
      <c r="T51" s="41">
        <f t="shared" si="7"/>
        <v>0</v>
      </c>
    </row>
    <row r="52" spans="1:20" x14ac:dyDescent="0.3">
      <c r="A52" s="4"/>
      <c r="B52" s="4"/>
      <c r="C52" s="5"/>
      <c r="D52" s="6"/>
      <c r="E52" s="4"/>
      <c r="F52" s="4"/>
      <c r="G52" s="4"/>
      <c r="H52" s="7"/>
      <c r="I52" s="6"/>
      <c r="J52" s="48" t="s">
        <v>155</v>
      </c>
      <c r="K52" s="49">
        <f>+K6+K7+K8+K9+K11+K12+K17+K18+K20+K23+K25+K28+K29+K30+K37+K43+K46</f>
        <v>29832</v>
      </c>
      <c r="L52" s="18">
        <v>17</v>
      </c>
      <c r="M52" s="50">
        <f>+K52/L52</f>
        <v>1754.8235294117646</v>
      </c>
      <c r="N52" s="32"/>
      <c r="O52" s="35"/>
      <c r="P52" s="6"/>
      <c r="Q52" s="6"/>
      <c r="R52" s="6"/>
      <c r="S52" s="6"/>
      <c r="T52" s="41"/>
    </row>
    <row r="53" spans="1:20" ht="15" thickBot="1" x14ac:dyDescent="0.35">
      <c r="A53" s="4"/>
      <c r="B53" s="4"/>
      <c r="C53" s="5"/>
      <c r="D53" s="6"/>
      <c r="E53" s="4"/>
      <c r="F53" s="4"/>
      <c r="G53" s="4"/>
      <c r="H53" s="7"/>
      <c r="I53" s="6"/>
      <c r="J53" s="51" t="s">
        <v>156</v>
      </c>
      <c r="K53" s="52">
        <f>+K10+K13+K14+K16+K19+K22+K24+K26+K27+K32+K33+K34+K35+K36+K38+K40+K42+K48</f>
        <v>19801</v>
      </c>
      <c r="L53" s="53">
        <v>18</v>
      </c>
      <c r="M53" s="54">
        <f>+K53/L53</f>
        <v>1100.0555555555557</v>
      </c>
      <c r="N53" s="32"/>
      <c r="O53" s="34" t="s">
        <v>25</v>
      </c>
      <c r="P53" s="6">
        <f t="shared" ref="P53:Q57" si="8">P11+P32</f>
        <v>0</v>
      </c>
      <c r="Q53" s="6">
        <f t="shared" si="8"/>
        <v>2</v>
      </c>
      <c r="R53" s="33">
        <f t="shared" ref="R53:R57" si="9">+P53/(P53+Q53)</f>
        <v>0</v>
      </c>
      <c r="S53" s="6">
        <f t="shared" ref="S53:T57" si="10">S11+S32</f>
        <v>188</v>
      </c>
      <c r="T53" s="41">
        <f t="shared" si="10"/>
        <v>201</v>
      </c>
    </row>
    <row r="54" spans="1:20" x14ac:dyDescent="0.3">
      <c r="A54" s="4"/>
      <c r="B54" s="4"/>
      <c r="C54" s="5"/>
      <c r="D54" s="6"/>
      <c r="E54" s="4"/>
      <c r="F54" s="4"/>
      <c r="G54" s="4"/>
      <c r="H54" s="7"/>
      <c r="I54" s="6"/>
      <c r="J54" s="4"/>
      <c r="K54" s="8"/>
      <c r="L54" s="6"/>
      <c r="M54" s="36"/>
      <c r="N54" s="32"/>
      <c r="O54" s="35" t="s">
        <v>36</v>
      </c>
      <c r="P54" s="6">
        <f t="shared" si="8"/>
        <v>1</v>
      </c>
      <c r="Q54" s="6">
        <f t="shared" si="8"/>
        <v>1</v>
      </c>
      <c r="R54" s="33">
        <f t="shared" si="9"/>
        <v>0.5</v>
      </c>
      <c r="S54" s="6">
        <f t="shared" si="10"/>
        <v>202</v>
      </c>
      <c r="T54" s="41">
        <f t="shared" si="10"/>
        <v>204</v>
      </c>
    </row>
    <row r="55" spans="1:20" x14ac:dyDescent="0.3">
      <c r="O55" s="35" t="s">
        <v>43</v>
      </c>
      <c r="P55" s="6">
        <f t="shared" si="8"/>
        <v>2</v>
      </c>
      <c r="Q55" s="6">
        <f t="shared" si="8"/>
        <v>0</v>
      </c>
      <c r="R55" s="33">
        <f t="shared" si="9"/>
        <v>1</v>
      </c>
      <c r="S55" s="6">
        <f t="shared" si="10"/>
        <v>225</v>
      </c>
      <c r="T55" s="41">
        <f t="shared" si="10"/>
        <v>181</v>
      </c>
    </row>
    <row r="56" spans="1:20" ht="21" x14ac:dyDescent="0.4">
      <c r="A56" s="37" t="s">
        <v>14</v>
      </c>
      <c r="B56" s="37"/>
      <c r="C56" s="37"/>
      <c r="D56" s="37"/>
      <c r="E56" s="37"/>
      <c r="F56" s="37" t="s">
        <v>141</v>
      </c>
      <c r="O56" s="35" t="s">
        <v>33</v>
      </c>
      <c r="P56" s="6">
        <f t="shared" si="8"/>
        <v>0</v>
      </c>
      <c r="Q56" s="6">
        <f t="shared" si="8"/>
        <v>3</v>
      </c>
      <c r="R56" s="33">
        <f t="shared" si="9"/>
        <v>0</v>
      </c>
      <c r="S56" s="6">
        <f t="shared" si="10"/>
        <v>274</v>
      </c>
      <c r="T56" s="41">
        <f t="shared" si="10"/>
        <v>295</v>
      </c>
    </row>
    <row r="57" spans="1:20" x14ac:dyDescent="0.3">
      <c r="O57" s="35" t="s">
        <v>20</v>
      </c>
      <c r="P57" s="6">
        <f t="shared" si="8"/>
        <v>2</v>
      </c>
      <c r="Q57" s="6">
        <f t="shared" si="8"/>
        <v>0</v>
      </c>
      <c r="R57" s="33">
        <f t="shared" si="9"/>
        <v>1</v>
      </c>
      <c r="S57" s="6">
        <f t="shared" si="10"/>
        <v>173</v>
      </c>
      <c r="T57" s="41">
        <f t="shared" si="10"/>
        <v>153</v>
      </c>
    </row>
    <row r="58" spans="1:20" x14ac:dyDescent="0.3">
      <c r="A58" s="1"/>
      <c r="B58" s="7" t="s">
        <v>137</v>
      </c>
      <c r="C58" s="1"/>
      <c r="D58" s="9"/>
      <c r="E58" s="1"/>
      <c r="F58" s="1"/>
      <c r="G58" s="1"/>
      <c r="H58" s="1"/>
      <c r="I58" s="1"/>
      <c r="J58" s="1"/>
      <c r="K58" s="1"/>
      <c r="L58" s="1"/>
      <c r="M58" s="1"/>
      <c r="N58" s="20"/>
      <c r="O58" s="35"/>
      <c r="P58" s="4"/>
      <c r="Q58" s="4"/>
      <c r="R58" s="4"/>
      <c r="S58" s="6"/>
      <c r="T58" s="41"/>
    </row>
    <row r="59" spans="1:20" ht="16.95" customHeight="1" x14ac:dyDescent="0.3">
      <c r="A59" s="17" t="s">
        <v>70</v>
      </c>
      <c r="B59" s="2" t="s">
        <v>0</v>
      </c>
      <c r="C59" s="3" t="s">
        <v>1</v>
      </c>
      <c r="D59" s="2" t="s">
        <v>2</v>
      </c>
      <c r="E59" s="2" t="s">
        <v>3</v>
      </c>
      <c r="F59" s="2" t="s">
        <v>4</v>
      </c>
      <c r="G59" s="2" t="s">
        <v>4</v>
      </c>
      <c r="H59" s="2" t="s">
        <v>5</v>
      </c>
      <c r="I59" s="2" t="s">
        <v>2</v>
      </c>
      <c r="J59" s="2" t="s">
        <v>7</v>
      </c>
      <c r="K59" s="2" t="s">
        <v>8</v>
      </c>
      <c r="L59" s="2" t="s">
        <v>6</v>
      </c>
      <c r="M59" s="2" t="s">
        <v>120</v>
      </c>
      <c r="N59" s="29" t="s">
        <v>2</v>
      </c>
      <c r="O59" s="35" t="s">
        <v>30</v>
      </c>
      <c r="P59" s="6">
        <f t="shared" ref="P59:Q61" si="11">P17+P38</f>
        <v>3</v>
      </c>
      <c r="Q59" s="6">
        <f t="shared" si="11"/>
        <v>0</v>
      </c>
      <c r="R59" s="33">
        <f t="shared" ref="R59:R63" si="12">+P59/(P59+Q59)</f>
        <v>1</v>
      </c>
      <c r="S59" s="6">
        <f t="shared" ref="S59:T61" si="13">S17+S38</f>
        <v>309</v>
      </c>
      <c r="T59" s="41">
        <f t="shared" si="13"/>
        <v>283</v>
      </c>
    </row>
    <row r="60" spans="1:20" ht="16.95" customHeight="1" x14ac:dyDescent="0.3">
      <c r="A60" s="4" t="s">
        <v>142</v>
      </c>
      <c r="B60" s="4" t="s">
        <v>21</v>
      </c>
      <c r="C60" s="5">
        <v>29298</v>
      </c>
      <c r="D60" s="6" t="s">
        <v>71</v>
      </c>
      <c r="E60" s="7" t="s">
        <v>11</v>
      </c>
      <c r="F60" s="4">
        <v>96</v>
      </c>
      <c r="G60" s="4">
        <v>92</v>
      </c>
      <c r="H60" s="4" t="s">
        <v>33</v>
      </c>
      <c r="I60" s="6" t="s">
        <v>122</v>
      </c>
      <c r="J60" s="4" t="s">
        <v>145</v>
      </c>
      <c r="K60" s="8">
        <v>400</v>
      </c>
      <c r="L60" s="4"/>
      <c r="M60" s="4" t="s">
        <v>121</v>
      </c>
      <c r="N60" s="6" t="s">
        <v>71</v>
      </c>
      <c r="O60" s="35" t="s">
        <v>16</v>
      </c>
      <c r="P60" s="6">
        <f t="shared" si="11"/>
        <v>5</v>
      </c>
      <c r="Q60" s="6">
        <f t="shared" si="11"/>
        <v>1</v>
      </c>
      <c r="R60" s="33">
        <f t="shared" si="12"/>
        <v>0.83333333333333337</v>
      </c>
      <c r="S60" s="6">
        <f t="shared" si="13"/>
        <v>599</v>
      </c>
      <c r="T60" s="41">
        <f t="shared" si="13"/>
        <v>559</v>
      </c>
    </row>
    <row r="61" spans="1:20" ht="16.95" customHeight="1" x14ac:dyDescent="0.3">
      <c r="A61" s="59" t="s">
        <v>143</v>
      </c>
      <c r="B61" s="59" t="s">
        <v>15</v>
      </c>
      <c r="C61" s="60">
        <v>29301</v>
      </c>
      <c r="D61" s="61" t="s">
        <v>73</v>
      </c>
      <c r="E61" s="62" t="s">
        <v>33</v>
      </c>
      <c r="F61" s="59">
        <v>97</v>
      </c>
      <c r="G61" s="59">
        <v>93</v>
      </c>
      <c r="H61" s="59" t="s">
        <v>11</v>
      </c>
      <c r="I61" s="61" t="s">
        <v>73</v>
      </c>
      <c r="J61" s="59" t="s">
        <v>146</v>
      </c>
      <c r="K61" s="63">
        <v>2672</v>
      </c>
      <c r="L61" s="59" t="s">
        <v>110</v>
      </c>
      <c r="M61" s="59" t="s">
        <v>121</v>
      </c>
      <c r="N61" s="61" t="s">
        <v>73</v>
      </c>
      <c r="O61" s="35" t="s">
        <v>26</v>
      </c>
      <c r="P61" s="6">
        <f t="shared" si="11"/>
        <v>2</v>
      </c>
      <c r="Q61" s="6">
        <f t="shared" si="11"/>
        <v>2</v>
      </c>
      <c r="R61" s="33">
        <f t="shared" si="12"/>
        <v>0.5</v>
      </c>
      <c r="S61" s="6">
        <f t="shared" si="13"/>
        <v>388</v>
      </c>
      <c r="T61" s="41">
        <f t="shared" si="13"/>
        <v>378</v>
      </c>
    </row>
    <row r="62" spans="1:20" ht="16.95" customHeight="1" x14ac:dyDescent="0.3">
      <c r="A62" s="4" t="s">
        <v>144</v>
      </c>
      <c r="B62" s="4" t="s">
        <v>18</v>
      </c>
      <c r="C62" s="5">
        <v>29303</v>
      </c>
      <c r="D62" s="6" t="s">
        <v>74</v>
      </c>
      <c r="E62" s="7" t="s">
        <v>33</v>
      </c>
      <c r="F62" s="4">
        <v>97</v>
      </c>
      <c r="G62" s="4">
        <v>91</v>
      </c>
      <c r="H62" s="4" t="s">
        <v>11</v>
      </c>
      <c r="I62" s="6" t="s">
        <v>136</v>
      </c>
      <c r="J62" s="4" t="s">
        <v>146</v>
      </c>
      <c r="K62" s="8">
        <v>1737</v>
      </c>
      <c r="L62" s="4"/>
      <c r="M62" s="4" t="s">
        <v>121</v>
      </c>
      <c r="N62" s="6" t="s">
        <v>136</v>
      </c>
      <c r="O62" s="35" t="s">
        <v>11</v>
      </c>
      <c r="P62" s="6"/>
      <c r="Q62" s="6"/>
      <c r="R62" s="33"/>
      <c r="S62" s="6"/>
      <c r="T62" s="41"/>
    </row>
    <row r="63" spans="1:20" ht="15" thickBot="1" x14ac:dyDescent="0.35">
      <c r="O63" s="35" t="s">
        <v>40</v>
      </c>
      <c r="P63" s="6">
        <f>P21+P42</f>
        <v>3</v>
      </c>
      <c r="Q63" s="6">
        <f>Q21+Q42</f>
        <v>1</v>
      </c>
      <c r="R63" s="33">
        <f t="shared" si="12"/>
        <v>0.75</v>
      </c>
      <c r="S63" s="6">
        <f>S21+S42</f>
        <v>369</v>
      </c>
      <c r="T63" s="41">
        <f>T21+T42</f>
        <v>346</v>
      </c>
    </row>
    <row r="64" spans="1:20" x14ac:dyDescent="0.3">
      <c r="J64" s="44"/>
      <c r="K64" s="45"/>
      <c r="L64" s="46" t="s">
        <v>139</v>
      </c>
      <c r="M64" s="47"/>
      <c r="O64" s="23"/>
      <c r="P64" s="1"/>
      <c r="Q64" s="1"/>
      <c r="R64" s="1"/>
      <c r="S64" s="14"/>
      <c r="T64" s="42"/>
    </row>
    <row r="65" spans="10:20" x14ac:dyDescent="0.3">
      <c r="J65" s="48" t="s">
        <v>157</v>
      </c>
      <c r="K65" s="49">
        <f>+K61+K62</f>
        <v>4409</v>
      </c>
      <c r="L65" s="18">
        <v>2</v>
      </c>
      <c r="M65" s="50">
        <f>+K65/L65</f>
        <v>2204.5</v>
      </c>
      <c r="O65" s="23"/>
      <c r="P65" s="22">
        <f>SUM(P48:P63)</f>
        <v>22</v>
      </c>
      <c r="Q65" s="22">
        <f>SUM(Q48:Q63)</f>
        <v>13</v>
      </c>
      <c r="R65" s="25">
        <f>+P65/(P65+Q65)</f>
        <v>0.62857142857142856</v>
      </c>
      <c r="S65" s="30">
        <f>SUM(S48:S63)</f>
        <v>3444</v>
      </c>
      <c r="T65" s="31">
        <f>SUM(T48:T63)</f>
        <v>3244</v>
      </c>
    </row>
    <row r="66" spans="10:20" ht="15" thickBot="1" x14ac:dyDescent="0.35">
      <c r="J66" s="51" t="s">
        <v>158</v>
      </c>
      <c r="K66" s="52">
        <f>+K60</f>
        <v>400</v>
      </c>
      <c r="L66" s="53">
        <v>1</v>
      </c>
      <c r="M66" s="54">
        <f>+K66/L66</f>
        <v>400</v>
      </c>
      <c r="O66" s="26"/>
      <c r="P66" s="27"/>
      <c r="Q66" s="27"/>
      <c r="R66" s="28">
        <f>+R24+R45</f>
        <v>35</v>
      </c>
      <c r="S66" s="55">
        <f>+S65/R66</f>
        <v>98.4</v>
      </c>
      <c r="T66" s="56">
        <f>+T65/R66</f>
        <v>92.685714285714283</v>
      </c>
    </row>
  </sheetData>
  <sheetProtection sheet="1" objects="1" scenarios="1"/>
  <pageMargins left="0.2" right="0.2" top="0.25" bottom="0.2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79-80 Schedule-Results</vt:lpstr>
      <vt:lpstr>'79-80 Schedule-Results'!Print_Area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2024-11-30T14:24:36Z</cp:lastPrinted>
  <dcterms:created xsi:type="dcterms:W3CDTF">2016-09-21T12:07:22Z</dcterms:created>
  <dcterms:modified xsi:type="dcterms:W3CDTF">2025-06-23T11:41:52Z</dcterms:modified>
</cp:coreProperties>
</file>