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Owner\Documents\Documents\4-WBL - WABA\Nebraska Wranglers\"/>
    </mc:Choice>
  </mc:AlternateContent>
  <xr:revisionPtr revIDLastSave="0" documentId="13_ncr:1_{03CB8390-9233-47C4-8D03-F0FB9462FFC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80-81 Schedule-Results" sheetId="2" r:id="rId1"/>
  </sheets>
  <definedNames>
    <definedName name="_xlnm.Print_Area" localSheetId="0">'80-81 Schedule-Results'!$A$1:$T$69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9" i="2" l="1"/>
  <c r="M69" i="2" s="1"/>
  <c r="K68" i="2"/>
  <c r="M68" i="2" s="1"/>
  <c r="K51" i="2" l="1"/>
  <c r="M51" i="2" s="1"/>
  <c r="K50" i="2"/>
  <c r="M50" i="2" s="1"/>
  <c r="Q45" i="2"/>
  <c r="P45" i="2"/>
  <c r="R45" i="2" s="1"/>
  <c r="Q43" i="2"/>
  <c r="P43" i="2"/>
  <c r="Q42" i="2"/>
  <c r="P42" i="2"/>
  <c r="Q40" i="2"/>
  <c r="P40" i="2"/>
  <c r="Q39" i="2"/>
  <c r="P39" i="2"/>
  <c r="Q38" i="2"/>
  <c r="P38" i="2"/>
  <c r="T37" i="2"/>
  <c r="S37" i="2"/>
  <c r="R37" i="2"/>
  <c r="Q37" i="2"/>
  <c r="P37" i="2"/>
  <c r="Q36" i="2"/>
  <c r="P36" i="2"/>
  <c r="Q32" i="2"/>
  <c r="P32" i="2"/>
  <c r="T30" i="2"/>
  <c r="S30" i="2"/>
  <c r="R30" i="2"/>
  <c r="T28" i="2"/>
  <c r="S28" i="2"/>
  <c r="R28" i="2"/>
  <c r="T27" i="2"/>
  <c r="S27" i="2"/>
  <c r="R27" i="2"/>
  <c r="T25" i="2"/>
  <c r="S25" i="2"/>
  <c r="R25" i="2"/>
  <c r="T24" i="2"/>
  <c r="S24" i="2"/>
  <c r="R24" i="2"/>
  <c r="T23" i="2"/>
  <c r="S23" i="2"/>
  <c r="R23" i="2"/>
  <c r="T21" i="2"/>
  <c r="S21" i="2"/>
  <c r="R21" i="2"/>
  <c r="Q17" i="2"/>
  <c r="P17" i="2"/>
  <c r="R18" i="2" s="1"/>
  <c r="T15" i="2"/>
  <c r="S15" i="2"/>
  <c r="R15" i="2"/>
  <c r="T13" i="2"/>
  <c r="T43" i="2" s="1"/>
  <c r="S13" i="2"/>
  <c r="R13" i="2"/>
  <c r="T12" i="2"/>
  <c r="S12" i="2"/>
  <c r="S42" i="2" s="1"/>
  <c r="R12" i="2"/>
  <c r="T10" i="2"/>
  <c r="S10" i="2"/>
  <c r="R10" i="2"/>
  <c r="T9" i="2"/>
  <c r="S9" i="2"/>
  <c r="R9" i="2"/>
  <c r="T8" i="2"/>
  <c r="T38" i="2" s="1"/>
  <c r="S8" i="2"/>
  <c r="R8" i="2"/>
  <c r="R7" i="2"/>
  <c r="T6" i="2"/>
  <c r="S6" i="2"/>
  <c r="S36" i="2" s="1"/>
  <c r="R6" i="2"/>
  <c r="S40" i="2" l="1"/>
  <c r="T42" i="2"/>
  <c r="S39" i="2"/>
  <c r="T40" i="2"/>
  <c r="S45" i="2"/>
  <c r="S38" i="2"/>
  <c r="T39" i="2"/>
  <c r="S43" i="2"/>
  <c r="T45" i="2"/>
  <c r="R43" i="2"/>
  <c r="Q47" i="2"/>
  <c r="T32" i="2"/>
  <c r="R39" i="2"/>
  <c r="T17" i="2"/>
  <c r="T18" i="2" s="1"/>
  <c r="S17" i="2"/>
  <c r="S18" i="2" s="1"/>
  <c r="P47" i="2"/>
  <c r="R40" i="2"/>
  <c r="R42" i="2"/>
  <c r="S47" i="2"/>
  <c r="S32" i="2"/>
  <c r="T36" i="2"/>
  <c r="R38" i="2"/>
  <c r="R17" i="2"/>
  <c r="R33" i="2"/>
  <c r="R36" i="2"/>
  <c r="R48" i="2" l="1"/>
  <c r="R47" i="2" s="1"/>
  <c r="T47" i="2"/>
  <c r="T33" i="2"/>
  <c r="S33" i="2"/>
  <c r="R32" i="2"/>
  <c r="S48" i="2"/>
  <c r="T48" i="2" l="1"/>
</calcChain>
</file>

<file path=xl/sharedStrings.xml><?xml version="1.0" encoding="utf-8"?>
<sst xmlns="http://schemas.openxmlformats.org/spreadsheetml/2006/main" count="518" uniqueCount="178">
  <si>
    <t>Day</t>
  </si>
  <si>
    <t>Date</t>
  </si>
  <si>
    <t>Record</t>
  </si>
  <si>
    <t>Opponent</t>
  </si>
  <si>
    <t>Score</t>
  </si>
  <si>
    <t>Home</t>
  </si>
  <si>
    <t>COMMENTS</t>
  </si>
  <si>
    <t>Location</t>
  </si>
  <si>
    <t>Attendance</t>
  </si>
  <si>
    <t>Coach</t>
  </si>
  <si>
    <t>Nebraska Wranglers</t>
  </si>
  <si>
    <t>Sunday</t>
  </si>
  <si>
    <t>1-0</t>
  </si>
  <si>
    <t>Nebraska</t>
  </si>
  <si>
    <t>Minnesota</t>
  </si>
  <si>
    <t>0-1</t>
  </si>
  <si>
    <t>Steve Kirk</t>
  </si>
  <si>
    <t>Friday</t>
  </si>
  <si>
    <t>1-1</t>
  </si>
  <si>
    <t>Chicago</t>
  </si>
  <si>
    <t>St. Louis</t>
  </si>
  <si>
    <t>2-1</t>
  </si>
  <si>
    <t>3-3</t>
  </si>
  <si>
    <t>New Jersey</t>
  </si>
  <si>
    <t>3-1</t>
  </si>
  <si>
    <t>Thursday</t>
  </si>
  <si>
    <t>0-4</t>
  </si>
  <si>
    <t>4-1</t>
  </si>
  <si>
    <t>Saturday</t>
  </si>
  <si>
    <t>5-1</t>
  </si>
  <si>
    <t>0-6</t>
  </si>
  <si>
    <t>Tuesday</t>
  </si>
  <si>
    <t>8-2</t>
  </si>
  <si>
    <t>New Orleans</t>
  </si>
  <si>
    <t>6-1</t>
  </si>
  <si>
    <t xml:space="preserve"> 6 -1</t>
  </si>
  <si>
    <t>Wednesday</t>
  </si>
  <si>
    <t>7-1</t>
  </si>
  <si>
    <t>0-9</t>
  </si>
  <si>
    <t xml:space="preserve"> 7-1</t>
  </si>
  <si>
    <t>2-8</t>
  </si>
  <si>
    <t>New England</t>
  </si>
  <si>
    <t>7-2</t>
  </si>
  <si>
    <t>4-7</t>
  </si>
  <si>
    <t>8-3</t>
  </si>
  <si>
    <t>Dallas</t>
  </si>
  <si>
    <t>9-2</t>
  </si>
  <si>
    <t>4-10</t>
  </si>
  <si>
    <t>San Francisco</t>
  </si>
  <si>
    <t>10-2</t>
  </si>
  <si>
    <t>10-6</t>
  </si>
  <si>
    <t>11-2</t>
  </si>
  <si>
    <t>11-3</t>
  </si>
  <si>
    <t>13-7</t>
  </si>
  <si>
    <t>12-3</t>
  </si>
  <si>
    <t>10-5</t>
  </si>
  <si>
    <t>13-3</t>
  </si>
  <si>
    <t>5-11</t>
  </si>
  <si>
    <t>14-8</t>
  </si>
  <si>
    <t>14-3</t>
  </si>
  <si>
    <t>Monday</t>
  </si>
  <si>
    <t>15-3</t>
  </si>
  <si>
    <t>6-12</t>
  </si>
  <si>
    <t>8-9</t>
  </si>
  <si>
    <t>16-3</t>
  </si>
  <si>
    <t>16-4</t>
  </si>
  <si>
    <t>12-6</t>
  </si>
  <si>
    <t>6-14</t>
  </si>
  <si>
    <t>17-4</t>
  </si>
  <si>
    <t>17-5</t>
  </si>
  <si>
    <t>15-8</t>
  </si>
  <si>
    <t>18-5</t>
  </si>
  <si>
    <t>15-9</t>
  </si>
  <si>
    <t>15-6</t>
  </si>
  <si>
    <t>18-6</t>
  </si>
  <si>
    <t>19-6</t>
  </si>
  <si>
    <t>10-10</t>
  </si>
  <si>
    <t>12-11</t>
  </si>
  <si>
    <t>20-6</t>
  </si>
  <si>
    <t>10-18</t>
  </si>
  <si>
    <t>21-6</t>
  </si>
  <si>
    <t>19-9</t>
  </si>
  <si>
    <t>22-6</t>
  </si>
  <si>
    <t>23-6</t>
  </si>
  <si>
    <t>17-12</t>
  </si>
  <si>
    <t>24-6</t>
  </si>
  <si>
    <t>17-13</t>
  </si>
  <si>
    <t>7-22</t>
  </si>
  <si>
    <t>25-6</t>
  </si>
  <si>
    <t>26-6</t>
  </si>
  <si>
    <t>7-23</t>
  </si>
  <si>
    <t>26-7</t>
  </si>
  <si>
    <t xml:space="preserve"> 10-21</t>
  </si>
  <si>
    <t>26-8</t>
  </si>
  <si>
    <t>18-17</t>
  </si>
  <si>
    <t>26-9</t>
  </si>
  <si>
    <t>27-9</t>
  </si>
  <si>
    <t>18-18</t>
  </si>
  <si>
    <t>Game #</t>
  </si>
  <si>
    <t>8 Game Winning Streak</t>
  </si>
  <si>
    <t>Blue=Winning Team</t>
  </si>
  <si>
    <t>Red=Scheduled Game cancelled</t>
  </si>
  <si>
    <t>At Home</t>
  </si>
  <si>
    <t>W</t>
  </si>
  <si>
    <t>L</t>
  </si>
  <si>
    <t>Pct</t>
  </si>
  <si>
    <t>For</t>
  </si>
  <si>
    <t>Agst</t>
  </si>
  <si>
    <t xml:space="preserve"> On Road</t>
  </si>
  <si>
    <t>TOTALS</t>
  </si>
  <si>
    <t>Totals</t>
  </si>
  <si>
    <t>Omaha Civic Audit.</t>
  </si>
  <si>
    <t>Minneapolis Audit</t>
  </si>
  <si>
    <t>Alumni Hall-Depaul</t>
  </si>
  <si>
    <t>Moody Coliseum</t>
  </si>
  <si>
    <t>Kiel Auditorium</t>
  </si>
  <si>
    <t>S.F. Civic Auditorium</t>
  </si>
  <si>
    <t>So. Mountain Arena</t>
  </si>
  <si>
    <t>SuperDome</t>
  </si>
  <si>
    <t>6 game winning</t>
  </si>
  <si>
    <t>Home Attendance</t>
  </si>
  <si>
    <t>Away Attendance</t>
  </si>
  <si>
    <t>per Changing Times &gt;&gt;&gt;</t>
  </si>
  <si>
    <t>Home Games = 18</t>
  </si>
  <si>
    <t>Away Games = 18</t>
  </si>
  <si>
    <t>Games w/Attend</t>
  </si>
  <si>
    <t xml:space="preserve"> 2-2</t>
  </si>
  <si>
    <t>P</t>
  </si>
  <si>
    <t>424-A</t>
  </si>
  <si>
    <t>447-A</t>
  </si>
  <si>
    <t>455-A</t>
  </si>
  <si>
    <t>467-A</t>
  </si>
  <si>
    <t>477-A</t>
  </si>
  <si>
    <t>NnN</t>
  </si>
  <si>
    <t>?</t>
  </si>
  <si>
    <t>1980 - 1981  Schedule - Results</t>
  </si>
  <si>
    <t xml:space="preserve"> 1-0</t>
  </si>
  <si>
    <t xml:space="preserve"> 2-0</t>
  </si>
  <si>
    <t xml:space="preserve"> 3-0</t>
  </si>
  <si>
    <t xml:space="preserve"> 3-2</t>
  </si>
  <si>
    <t xml:space="preserve"> 3-1</t>
  </si>
  <si>
    <t xml:space="preserve"> 4-3</t>
  </si>
  <si>
    <t xml:space="preserve"> 0-1</t>
  </si>
  <si>
    <t xml:space="preserve"> 0-2</t>
  </si>
  <si>
    <t xml:space="preserve"> 4-2</t>
  </si>
  <si>
    <t xml:space="preserve"> 5-2</t>
  </si>
  <si>
    <t xml:space="preserve"> 4-4</t>
  </si>
  <si>
    <t>P-27</t>
  </si>
  <si>
    <t xml:space="preserve"> 4/4/1981</t>
  </si>
  <si>
    <t>Alumni Hall - DePaul U</t>
  </si>
  <si>
    <t>P-29</t>
  </si>
  <si>
    <t xml:space="preserve"> 4/5/1981</t>
  </si>
  <si>
    <t>Omaha Civic Auditorium</t>
  </si>
  <si>
    <t>P-31</t>
  </si>
  <si>
    <t>P-32</t>
  </si>
  <si>
    <t>P-33</t>
  </si>
  <si>
    <t>P-34</t>
  </si>
  <si>
    <t>P-35</t>
  </si>
  <si>
    <t xml:space="preserve"> 4/14/1981</t>
  </si>
  <si>
    <t xml:space="preserve"> 4/15/1981</t>
  </si>
  <si>
    <t xml:space="preserve"> 4/17/1981</t>
  </si>
  <si>
    <t>Moody Colisum</t>
  </si>
  <si>
    <t xml:space="preserve"> 4/18/1981</t>
  </si>
  <si>
    <t xml:space="preserve"> 4/20/1981</t>
  </si>
  <si>
    <t>Univ of Neb - Omaha</t>
  </si>
  <si>
    <t>WBL Champion</t>
  </si>
  <si>
    <t>OT</t>
  </si>
  <si>
    <t>Home Games = 4</t>
  </si>
  <si>
    <t>Away Games = 3</t>
  </si>
  <si>
    <t>Univ. Nebraska-Omaha</t>
  </si>
  <si>
    <t>Sold 5,000, Ice Storm</t>
  </si>
  <si>
    <t>7-1 loses to 1-8</t>
  </si>
  <si>
    <t>Rosie 37p</t>
  </si>
  <si>
    <t>Rosie Player of Week</t>
  </si>
  <si>
    <t>Rosie 26p 21r</t>
  </si>
  <si>
    <t>Was it 910, 1905 or 2301</t>
  </si>
  <si>
    <t>Optimist Club Discount</t>
  </si>
  <si>
    <t>Prevent loss of Home 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</si>
</sst>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  <font>
      <b/>
      <sz val="9"/>
      <color rgb="FF0000FF"/>
      <name val="Arial"/>
      <family val="2"/>
    </font>
    <font>
      <b/>
      <sz val="9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16"/>
      <name val="Arial"/>
      <family val="2"/>
    </font>
    <font>
      <sz val="16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6"/>
      <name val="Arial"/>
      <family val="2"/>
    </font>
    <font>
      <b/>
      <sz val="11"/>
      <color theme="1"/>
      <name val="Arial"/>
      <family val="2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6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/>
    <xf numFmtId="14" fontId="7" fillId="0" borderId="0" xfId="0" applyNumberFormat="1" applyFont="1"/>
    <xf numFmtId="0" fontId="7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0" xfId="0" applyFont="1" applyFill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4" xfId="0" applyFont="1" applyBorder="1"/>
    <xf numFmtId="0" fontId="2" fillId="0" borderId="4" xfId="0" applyFont="1" applyBorder="1" applyAlignment="1">
      <alignment horizontal="center"/>
    </xf>
    <xf numFmtId="165" fontId="2" fillId="0" borderId="0" xfId="0" applyNumberFormat="1" applyFont="1"/>
    <xf numFmtId="165" fontId="2" fillId="0" borderId="0" xfId="0" applyNumberFormat="1" applyFont="1" applyAlignment="1">
      <alignment horizontal="right"/>
    </xf>
    <xf numFmtId="0" fontId="1" fillId="0" borderId="6" xfId="0" applyFont="1" applyBorder="1"/>
    <xf numFmtId="0" fontId="1" fillId="0" borderId="7" xfId="0" applyFont="1" applyBorder="1"/>
    <xf numFmtId="1" fontId="2" fillId="3" borderId="7" xfId="0" applyNumberFormat="1" applyFont="1" applyFill="1" applyBorder="1" applyAlignment="1">
      <alignment horizontal="center"/>
    </xf>
    <xf numFmtId="0" fontId="9" fillId="0" borderId="0" xfId="0" applyFont="1"/>
    <xf numFmtId="14" fontId="3" fillId="0" borderId="0" xfId="0" applyNumberFormat="1" applyFont="1"/>
    <xf numFmtId="0" fontId="10" fillId="0" borderId="0" xfId="0" applyFont="1"/>
    <xf numFmtId="0" fontId="11" fillId="0" borderId="0" xfId="0" applyFont="1"/>
    <xf numFmtId="164" fontId="3" fillId="0" borderId="0" xfId="1" applyNumberFormat="1" applyFont="1"/>
    <xf numFmtId="165" fontId="3" fillId="0" borderId="0" xfId="0" applyNumberFormat="1" applyFont="1"/>
    <xf numFmtId="0" fontId="3" fillId="0" borderId="4" xfId="0" applyFont="1" applyBorder="1" applyAlignment="1">
      <alignment horizontal="left"/>
    </xf>
    <xf numFmtId="0" fontId="3" fillId="0" borderId="4" xfId="0" applyFont="1" applyBorder="1"/>
    <xf numFmtId="164" fontId="1" fillId="0" borderId="0" xfId="1" applyNumberFormat="1" applyFont="1" applyFill="1"/>
    <xf numFmtId="0" fontId="12" fillId="2" borderId="0" xfId="0" applyFont="1" applyFill="1"/>
    <xf numFmtId="164" fontId="3" fillId="0" borderId="0" xfId="1" applyNumberFormat="1" applyFont="1" applyFill="1"/>
    <xf numFmtId="164" fontId="10" fillId="0" borderId="0" xfId="0" applyNumberFormat="1" applyFont="1"/>
    <xf numFmtId="0" fontId="3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5" borderId="0" xfId="0" applyFont="1" applyFill="1"/>
    <xf numFmtId="0" fontId="13" fillId="0" borderId="0" xfId="0" applyFont="1"/>
    <xf numFmtId="0" fontId="14" fillId="0" borderId="0" xfId="0" applyFont="1"/>
    <xf numFmtId="0" fontId="16" fillId="0" borderId="0" xfId="0" applyFont="1"/>
    <xf numFmtId="0" fontId="17" fillId="0" borderId="0" xfId="0" applyFont="1"/>
    <xf numFmtId="164" fontId="2" fillId="0" borderId="0" xfId="1" applyNumberFormat="1" applyFont="1" applyBorder="1" applyAlignment="1">
      <alignment horizontal="center"/>
    </xf>
    <xf numFmtId="164" fontId="2" fillId="0" borderId="5" xfId="1" applyNumberFormat="1" applyFont="1" applyBorder="1" applyAlignment="1">
      <alignment horizontal="center"/>
    </xf>
    <xf numFmtId="0" fontId="19" fillId="0" borderId="0" xfId="0" applyFont="1"/>
    <xf numFmtId="17" fontId="3" fillId="0" borderId="0" xfId="0" applyNumberFormat="1" applyFont="1" applyAlignment="1">
      <alignment horizontal="center"/>
    </xf>
    <xf numFmtId="164" fontId="10" fillId="2" borderId="0" xfId="1" applyNumberFormat="1" applyFont="1" applyFill="1"/>
    <xf numFmtId="0" fontId="20" fillId="3" borderId="0" xfId="0" applyFont="1" applyFill="1"/>
    <xf numFmtId="0" fontId="12" fillId="3" borderId="0" xfId="0" applyFont="1" applyFill="1"/>
    <xf numFmtId="164" fontId="10" fillId="3" borderId="0" xfId="1" applyNumberFormat="1" applyFont="1" applyFill="1"/>
    <xf numFmtId="0" fontId="18" fillId="3" borderId="0" xfId="0" applyFont="1" applyFill="1" applyAlignment="1">
      <alignment horizontal="center"/>
    </xf>
    <xf numFmtId="0" fontId="10" fillId="3" borderId="0" xfId="0" applyFont="1" applyFill="1"/>
    <xf numFmtId="164" fontId="4" fillId="3" borderId="0" xfId="0" applyNumberFormat="1" applyFont="1" applyFill="1"/>
    <xf numFmtId="43" fontId="4" fillId="3" borderId="0" xfId="1" applyFont="1" applyFill="1" applyAlignment="1">
      <alignment horizontal="center"/>
    </xf>
    <xf numFmtId="2" fontId="2" fillId="3" borderId="7" xfId="0" applyNumberFormat="1" applyFont="1" applyFill="1" applyBorder="1" applyAlignment="1">
      <alignment horizontal="center"/>
    </xf>
    <xf numFmtId="2" fontId="2" fillId="3" borderId="8" xfId="0" applyNumberFormat="1" applyFont="1" applyFill="1" applyBorder="1" applyAlignment="1">
      <alignment horizontal="center"/>
    </xf>
    <xf numFmtId="0" fontId="21" fillId="0" borderId="0" xfId="0" applyFont="1"/>
    <xf numFmtId="0" fontId="3" fillId="0" borderId="0" xfId="0" quotePrefix="1" applyFont="1"/>
    <xf numFmtId="0" fontId="3" fillId="5" borderId="0" xfId="0" applyFont="1" applyFill="1" applyAlignment="1">
      <alignment horizontal="center"/>
    </xf>
    <xf numFmtId="0" fontId="3" fillId="5" borderId="0" xfId="0" applyFont="1" applyFill="1"/>
    <xf numFmtId="14" fontId="3" fillId="5" borderId="0" xfId="0" applyNumberFormat="1" applyFont="1" applyFill="1"/>
    <xf numFmtId="0" fontId="6" fillId="5" borderId="0" xfId="0" applyFont="1" applyFill="1"/>
    <xf numFmtId="164" fontId="3" fillId="5" borderId="0" xfId="1" applyNumberFormat="1" applyFont="1" applyFill="1"/>
    <xf numFmtId="0" fontId="15" fillId="5" borderId="0" xfId="0" applyFont="1" applyFill="1"/>
    <xf numFmtId="164" fontId="3" fillId="6" borderId="0" xfId="1" applyNumberFormat="1" applyFont="1" applyFill="1"/>
    <xf numFmtId="0" fontId="7" fillId="5" borderId="0" xfId="0" applyFont="1" applyFill="1"/>
    <xf numFmtId="14" fontId="7" fillId="5" borderId="0" xfId="0" applyNumberFormat="1" applyFont="1" applyFill="1"/>
    <xf numFmtId="0" fontId="7" fillId="5" borderId="0" xfId="0" applyFont="1" applyFill="1" applyAlignment="1">
      <alignment horizontal="center"/>
    </xf>
    <xf numFmtId="0" fontId="11" fillId="5" borderId="0" xfId="0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7432F-F0C9-4F9F-9F86-8DB1F50031D3}">
  <sheetPr>
    <pageSetUpPr fitToPage="1"/>
  </sheetPr>
  <dimension ref="A1:AN69"/>
  <sheetViews>
    <sheetView tabSelected="1" workbookViewId="0"/>
  </sheetViews>
  <sheetFormatPr defaultRowHeight="14.4" x14ac:dyDescent="0.3"/>
  <cols>
    <col min="1" max="1" width="6.21875" bestFit="1" customWidth="1"/>
    <col min="3" max="3" width="10" customWidth="1"/>
    <col min="4" max="4" width="7.77734375" customWidth="1"/>
    <col min="5" max="5" width="10.77734375" customWidth="1"/>
    <col min="6" max="6" width="6.44140625" customWidth="1"/>
    <col min="7" max="7" width="6.77734375" customWidth="1"/>
    <col min="8" max="8" width="10.44140625" customWidth="1"/>
    <col min="9" max="9" width="7.44140625" customWidth="1"/>
    <col min="10" max="10" width="17.5546875" customWidth="1"/>
    <col min="11" max="11" width="9" customWidth="1"/>
    <col min="12" max="12" width="18.5546875" customWidth="1"/>
    <col min="13" max="13" width="9" customWidth="1"/>
    <col min="14" max="14" width="7.5546875" customWidth="1"/>
    <col min="15" max="15" width="11.21875" customWidth="1"/>
    <col min="16" max="16" width="4.77734375" customWidth="1"/>
    <col min="17" max="17" width="4.21875" customWidth="1"/>
    <col min="18" max="18" width="7.109375" customWidth="1"/>
    <col min="19" max="19" width="6.6640625" customWidth="1"/>
    <col min="20" max="20" width="6.77734375" customWidth="1"/>
  </cols>
  <sheetData>
    <row r="1" spans="1:40" ht="21" x14ac:dyDescent="0.4">
      <c r="A1" s="45" t="s">
        <v>10</v>
      </c>
      <c r="B1" s="46"/>
      <c r="C1" s="45"/>
      <c r="D1" s="46"/>
      <c r="E1" s="45" t="s">
        <v>135</v>
      </c>
      <c r="G1" s="1"/>
    </row>
    <row r="2" spans="1:40" x14ac:dyDescent="0.3">
      <c r="B2" s="61"/>
    </row>
    <row r="4" spans="1:40" ht="15" thickBot="1" x14ac:dyDescent="0.35">
      <c r="A4" s="1"/>
      <c r="B4" s="7" t="s">
        <v>100</v>
      </c>
      <c r="C4" s="1"/>
      <c r="D4" s="1"/>
      <c r="E4" s="10" t="s">
        <v>101</v>
      </c>
      <c r="F4" s="1"/>
      <c r="G4" s="1"/>
      <c r="H4" s="1"/>
      <c r="I4" s="1"/>
      <c r="J4" s="1"/>
      <c r="K4" s="33"/>
      <c r="L4" s="1"/>
      <c r="M4" s="1"/>
      <c r="N4" s="1"/>
      <c r="O4" s="1"/>
      <c r="P4" s="1"/>
      <c r="Q4" s="1"/>
      <c r="R4" s="2"/>
      <c r="S4" s="1"/>
      <c r="T4" s="4"/>
    </row>
    <row r="5" spans="1:40" x14ac:dyDescent="0.3">
      <c r="A5" s="5" t="s">
        <v>98</v>
      </c>
      <c r="B5" s="5" t="s">
        <v>0</v>
      </c>
      <c r="C5" s="6" t="s">
        <v>1</v>
      </c>
      <c r="D5" s="5" t="s">
        <v>2</v>
      </c>
      <c r="E5" s="5" t="s">
        <v>3</v>
      </c>
      <c r="F5" s="5" t="s">
        <v>4</v>
      </c>
      <c r="G5" s="5" t="s">
        <v>4</v>
      </c>
      <c r="H5" s="5" t="s">
        <v>5</v>
      </c>
      <c r="I5" s="5" t="s">
        <v>2</v>
      </c>
      <c r="J5" s="5" t="s">
        <v>7</v>
      </c>
      <c r="K5" s="5" t="s">
        <v>8</v>
      </c>
      <c r="L5" s="5" t="s">
        <v>6</v>
      </c>
      <c r="M5" s="5" t="s">
        <v>9</v>
      </c>
      <c r="N5" s="5" t="s">
        <v>2</v>
      </c>
      <c r="O5" s="40" t="s">
        <v>102</v>
      </c>
      <c r="P5" s="15" t="s">
        <v>103</v>
      </c>
      <c r="Q5" s="15" t="s">
        <v>104</v>
      </c>
      <c r="R5" s="15" t="s">
        <v>105</v>
      </c>
      <c r="S5" s="15" t="s">
        <v>106</v>
      </c>
      <c r="T5" s="16" t="s">
        <v>107</v>
      </c>
    </row>
    <row r="6" spans="1:40" ht="16.95" customHeight="1" x14ac:dyDescent="0.3">
      <c r="A6" s="9">
        <v>354</v>
      </c>
      <c r="B6" s="2" t="s">
        <v>11</v>
      </c>
      <c r="C6" s="26">
        <v>29555</v>
      </c>
      <c r="D6" s="9" t="s">
        <v>12</v>
      </c>
      <c r="E6" s="7" t="s">
        <v>13</v>
      </c>
      <c r="F6" s="2">
        <v>74</v>
      </c>
      <c r="G6" s="2">
        <v>60</v>
      </c>
      <c r="H6" s="2" t="s">
        <v>14</v>
      </c>
      <c r="I6" s="9" t="s">
        <v>15</v>
      </c>
      <c r="J6" s="2" t="s">
        <v>112</v>
      </c>
      <c r="K6" s="35">
        <v>1100</v>
      </c>
      <c r="L6" s="2"/>
      <c r="M6" s="2" t="s">
        <v>16</v>
      </c>
      <c r="N6" s="9" t="s">
        <v>12</v>
      </c>
      <c r="O6" s="31" t="s">
        <v>45</v>
      </c>
      <c r="P6" s="9">
        <v>2</v>
      </c>
      <c r="Q6" s="9">
        <v>1</v>
      </c>
      <c r="R6" s="30">
        <f>+P6/(P6+Q6)</f>
        <v>0.66666666666666663</v>
      </c>
      <c r="S6" s="9">
        <f>88+93+101</f>
        <v>282</v>
      </c>
      <c r="T6" s="37">
        <f>71+103+84</f>
        <v>258</v>
      </c>
    </row>
    <row r="7" spans="1:40" ht="16.95" customHeight="1" x14ac:dyDescent="0.3">
      <c r="A7" s="63">
        <v>356</v>
      </c>
      <c r="B7" s="64" t="s">
        <v>17</v>
      </c>
      <c r="C7" s="65">
        <v>29560</v>
      </c>
      <c r="D7" s="63" t="s">
        <v>18</v>
      </c>
      <c r="E7" s="64" t="s">
        <v>13</v>
      </c>
      <c r="F7" s="64">
        <v>82</v>
      </c>
      <c r="G7" s="64">
        <v>88</v>
      </c>
      <c r="H7" s="66" t="s">
        <v>19</v>
      </c>
      <c r="I7" s="63" t="s">
        <v>12</v>
      </c>
      <c r="J7" s="64" t="s">
        <v>113</v>
      </c>
      <c r="K7" s="67">
        <v>2093</v>
      </c>
      <c r="L7" s="64"/>
      <c r="M7" s="64" t="s">
        <v>16</v>
      </c>
      <c r="N7" s="63" t="s">
        <v>18</v>
      </c>
      <c r="O7" s="32" t="s">
        <v>41</v>
      </c>
      <c r="P7" s="9">
        <v>0</v>
      </c>
      <c r="Q7" s="9">
        <v>1</v>
      </c>
      <c r="R7" s="30">
        <f t="shared" ref="R7:R10" si="0">+P7/(P7+Q7)</f>
        <v>0</v>
      </c>
      <c r="S7" s="9">
        <v>90</v>
      </c>
      <c r="T7" s="37">
        <v>96</v>
      </c>
      <c r="AB7" t="s">
        <v>127</v>
      </c>
    </row>
    <row r="8" spans="1:40" ht="16.95" customHeight="1" x14ac:dyDescent="0.3">
      <c r="A8" s="9">
        <v>360</v>
      </c>
      <c r="B8" s="2" t="s">
        <v>11</v>
      </c>
      <c r="C8" s="26">
        <v>29562</v>
      </c>
      <c r="D8" s="9" t="s">
        <v>15</v>
      </c>
      <c r="E8" s="2" t="s">
        <v>20</v>
      </c>
      <c r="F8" s="2">
        <v>87</v>
      </c>
      <c r="G8" s="2">
        <v>95</v>
      </c>
      <c r="H8" s="7" t="s">
        <v>13</v>
      </c>
      <c r="I8" s="9" t="s">
        <v>21</v>
      </c>
      <c r="J8" s="2" t="s">
        <v>111</v>
      </c>
      <c r="K8" s="29">
        <v>1257</v>
      </c>
      <c r="L8" s="2" t="s">
        <v>170</v>
      </c>
      <c r="M8" s="2" t="s">
        <v>16</v>
      </c>
      <c r="N8" s="9" t="s">
        <v>21</v>
      </c>
      <c r="O8" s="32" t="s">
        <v>23</v>
      </c>
      <c r="P8" s="9">
        <v>2</v>
      </c>
      <c r="Q8" s="9">
        <v>0</v>
      </c>
      <c r="R8" s="30">
        <f t="shared" si="0"/>
        <v>1</v>
      </c>
      <c r="S8" s="9">
        <f>80+99</f>
        <v>179</v>
      </c>
      <c r="T8" s="37">
        <f>77+96</f>
        <v>173</v>
      </c>
    </row>
    <row r="9" spans="1:40" ht="16.95" customHeight="1" x14ac:dyDescent="0.3">
      <c r="A9" s="63">
        <v>369</v>
      </c>
      <c r="B9" s="64" t="s">
        <v>11</v>
      </c>
      <c r="C9" s="65">
        <v>29569</v>
      </c>
      <c r="D9" s="63" t="s">
        <v>22</v>
      </c>
      <c r="E9" s="64" t="s">
        <v>23</v>
      </c>
      <c r="F9" s="64">
        <v>77</v>
      </c>
      <c r="G9" s="64">
        <v>80</v>
      </c>
      <c r="H9" s="66" t="s">
        <v>13</v>
      </c>
      <c r="I9" s="63" t="s">
        <v>24</v>
      </c>
      <c r="J9" s="64" t="s">
        <v>111</v>
      </c>
      <c r="K9" s="67">
        <v>915</v>
      </c>
      <c r="L9" s="64"/>
      <c r="M9" s="64" t="s">
        <v>16</v>
      </c>
      <c r="N9" s="63" t="s">
        <v>24</v>
      </c>
      <c r="O9" s="32" t="s">
        <v>33</v>
      </c>
      <c r="P9" s="9">
        <v>2</v>
      </c>
      <c r="Q9" s="9">
        <v>0</v>
      </c>
      <c r="R9" s="30">
        <f t="shared" si="0"/>
        <v>1</v>
      </c>
      <c r="S9" s="9">
        <f>98+82</f>
        <v>180</v>
      </c>
      <c r="T9" s="37">
        <f>83+77</f>
        <v>160</v>
      </c>
      <c r="AI9" s="44" t="s">
        <v>127</v>
      </c>
      <c r="AJ9" s="44" t="s">
        <v>127</v>
      </c>
      <c r="AK9" s="44" t="s">
        <v>127</v>
      </c>
      <c r="AL9" s="44" t="s">
        <v>127</v>
      </c>
      <c r="AM9" s="44" t="s">
        <v>127</v>
      </c>
      <c r="AN9" s="44" t="s">
        <v>127</v>
      </c>
    </row>
    <row r="10" spans="1:40" ht="16.95" customHeight="1" x14ac:dyDescent="0.3">
      <c r="A10" s="9">
        <v>373</v>
      </c>
      <c r="B10" s="2" t="s">
        <v>25</v>
      </c>
      <c r="C10" s="26">
        <v>29573</v>
      </c>
      <c r="D10" s="9" t="s">
        <v>26</v>
      </c>
      <c r="E10" s="2" t="s">
        <v>20</v>
      </c>
      <c r="F10" s="2">
        <v>85</v>
      </c>
      <c r="G10" s="2">
        <v>102</v>
      </c>
      <c r="H10" s="7" t="s">
        <v>13</v>
      </c>
      <c r="I10" s="9" t="s">
        <v>27</v>
      </c>
      <c r="J10" s="2" t="s">
        <v>111</v>
      </c>
      <c r="K10" s="35">
        <v>512</v>
      </c>
      <c r="L10" s="2"/>
      <c r="M10" s="2" t="s">
        <v>16</v>
      </c>
      <c r="N10" s="9" t="s">
        <v>27</v>
      </c>
      <c r="O10" s="32" t="s">
        <v>48</v>
      </c>
      <c r="P10" s="9">
        <v>2</v>
      </c>
      <c r="Q10" s="9">
        <v>0</v>
      </c>
      <c r="R10" s="30">
        <f t="shared" si="0"/>
        <v>1</v>
      </c>
      <c r="S10" s="9">
        <f>116+118</f>
        <v>234</v>
      </c>
      <c r="T10" s="37">
        <f>105+102</f>
        <v>207</v>
      </c>
    </row>
    <row r="11" spans="1:40" ht="16.95" customHeight="1" x14ac:dyDescent="0.3">
      <c r="A11" s="63">
        <v>378</v>
      </c>
      <c r="B11" s="64" t="s">
        <v>28</v>
      </c>
      <c r="C11" s="65">
        <v>29582</v>
      </c>
      <c r="D11" s="63" t="s">
        <v>29</v>
      </c>
      <c r="E11" s="66" t="s">
        <v>13</v>
      </c>
      <c r="F11" s="64">
        <v>97</v>
      </c>
      <c r="G11" s="64">
        <v>90</v>
      </c>
      <c r="H11" s="64" t="s">
        <v>20</v>
      </c>
      <c r="I11" s="63" t="s">
        <v>30</v>
      </c>
      <c r="J11" s="64" t="s">
        <v>115</v>
      </c>
      <c r="K11" s="67">
        <v>1262</v>
      </c>
      <c r="L11" s="64"/>
      <c r="M11" s="64" t="s">
        <v>16</v>
      </c>
      <c r="N11" s="63" t="s">
        <v>29</v>
      </c>
      <c r="O11" s="31"/>
      <c r="P11" s="9"/>
      <c r="Q11" s="9"/>
      <c r="R11" s="30"/>
      <c r="S11" s="9"/>
      <c r="T11" s="37"/>
    </row>
    <row r="12" spans="1:40" ht="16.95" customHeight="1" x14ac:dyDescent="0.3">
      <c r="A12" s="9">
        <v>390</v>
      </c>
      <c r="B12" s="2" t="s">
        <v>31</v>
      </c>
      <c r="C12" s="26">
        <v>29592</v>
      </c>
      <c r="D12" s="9" t="s">
        <v>32</v>
      </c>
      <c r="E12" s="2" t="s">
        <v>33</v>
      </c>
      <c r="F12" s="2">
        <v>83</v>
      </c>
      <c r="G12" s="2">
        <v>98</v>
      </c>
      <c r="H12" s="7" t="s">
        <v>13</v>
      </c>
      <c r="I12" s="9" t="s">
        <v>34</v>
      </c>
      <c r="J12" s="2" t="s">
        <v>111</v>
      </c>
      <c r="K12" s="35">
        <v>915</v>
      </c>
      <c r="L12" s="2"/>
      <c r="M12" s="2" t="s">
        <v>16</v>
      </c>
      <c r="N12" s="9" t="s">
        <v>35</v>
      </c>
      <c r="O12" s="32" t="s">
        <v>19</v>
      </c>
      <c r="P12" s="9">
        <v>3</v>
      </c>
      <c r="Q12" s="9">
        <v>0</v>
      </c>
      <c r="R12" s="30">
        <f t="shared" ref="R12:R15" si="1">+P12/(P12+Q12)</f>
        <v>1</v>
      </c>
      <c r="S12" s="9">
        <f>92+106+114</f>
        <v>312</v>
      </c>
      <c r="T12" s="37">
        <f>75+90+91</f>
        <v>256</v>
      </c>
      <c r="AG12" t="s">
        <v>134</v>
      </c>
      <c r="AH12" t="s">
        <v>134</v>
      </c>
      <c r="AI12" s="44" t="s">
        <v>127</v>
      </c>
      <c r="AJ12" s="44" t="s">
        <v>127</v>
      </c>
      <c r="AK12" s="44" t="s">
        <v>127</v>
      </c>
      <c r="AL12" s="44" t="s">
        <v>127</v>
      </c>
      <c r="AM12" s="44" t="s">
        <v>127</v>
      </c>
      <c r="AN12" s="44" t="s">
        <v>127</v>
      </c>
    </row>
    <row r="13" spans="1:40" ht="16.95" customHeight="1" x14ac:dyDescent="0.3">
      <c r="A13" s="63">
        <v>392</v>
      </c>
      <c r="B13" s="64" t="s">
        <v>36</v>
      </c>
      <c r="C13" s="65">
        <v>29593</v>
      </c>
      <c r="D13" s="63" t="s">
        <v>37</v>
      </c>
      <c r="E13" s="66" t="s">
        <v>13</v>
      </c>
      <c r="F13" s="68">
        <v>87</v>
      </c>
      <c r="G13" s="68">
        <v>80</v>
      </c>
      <c r="H13" s="64" t="s">
        <v>20</v>
      </c>
      <c r="I13" s="63" t="s">
        <v>38</v>
      </c>
      <c r="J13" s="64" t="s">
        <v>115</v>
      </c>
      <c r="K13" s="67">
        <v>720</v>
      </c>
      <c r="L13" s="64" t="s">
        <v>119</v>
      </c>
      <c r="M13" s="64" t="s">
        <v>16</v>
      </c>
      <c r="N13" s="63" t="s">
        <v>39</v>
      </c>
      <c r="O13" s="32" t="s">
        <v>14</v>
      </c>
      <c r="P13" s="9">
        <v>2</v>
      </c>
      <c r="Q13" s="9">
        <v>0</v>
      </c>
      <c r="R13" s="30">
        <f t="shared" si="1"/>
        <v>1</v>
      </c>
      <c r="S13" s="9">
        <f>92+97</f>
        <v>189</v>
      </c>
      <c r="T13" s="37">
        <f>87+90</f>
        <v>177</v>
      </c>
    </row>
    <row r="14" spans="1:40" ht="16.95" customHeight="1" x14ac:dyDescent="0.3">
      <c r="A14" s="9">
        <v>396</v>
      </c>
      <c r="B14" s="2" t="s">
        <v>17</v>
      </c>
      <c r="C14" s="26">
        <v>29595</v>
      </c>
      <c r="D14" s="9" t="s">
        <v>40</v>
      </c>
      <c r="E14" s="7" t="s">
        <v>41</v>
      </c>
      <c r="F14" s="2">
        <v>96</v>
      </c>
      <c r="G14" s="2">
        <v>90</v>
      </c>
      <c r="H14" s="2" t="s">
        <v>13</v>
      </c>
      <c r="I14" s="9" t="s">
        <v>42</v>
      </c>
      <c r="J14" s="2" t="s">
        <v>111</v>
      </c>
      <c r="K14" s="29">
        <v>940</v>
      </c>
      <c r="L14" s="62" t="s">
        <v>171</v>
      </c>
      <c r="M14" s="2" t="s">
        <v>16</v>
      </c>
      <c r="N14" s="9" t="s">
        <v>42</v>
      </c>
      <c r="O14" s="32" t="s">
        <v>13</v>
      </c>
      <c r="P14" s="9"/>
      <c r="Q14" s="9"/>
      <c r="R14" s="30"/>
      <c r="S14" s="9"/>
      <c r="T14" s="37"/>
      <c r="AG14" t="s">
        <v>134</v>
      </c>
      <c r="AH14" t="s">
        <v>134</v>
      </c>
    </row>
    <row r="15" spans="1:40" ht="16.95" customHeight="1" x14ac:dyDescent="0.3">
      <c r="A15" s="63">
        <v>398</v>
      </c>
      <c r="B15" s="64" t="s">
        <v>11</v>
      </c>
      <c r="C15" s="65">
        <v>29597</v>
      </c>
      <c r="D15" s="63" t="s">
        <v>43</v>
      </c>
      <c r="E15" s="64" t="s">
        <v>14</v>
      </c>
      <c r="F15" s="64">
        <v>87</v>
      </c>
      <c r="G15" s="64">
        <v>92</v>
      </c>
      <c r="H15" s="66" t="s">
        <v>13</v>
      </c>
      <c r="I15" s="63" t="s">
        <v>32</v>
      </c>
      <c r="J15" s="64" t="s">
        <v>111</v>
      </c>
      <c r="K15" s="67">
        <v>430</v>
      </c>
      <c r="L15" s="64"/>
      <c r="M15" s="64" t="s">
        <v>16</v>
      </c>
      <c r="N15" s="63" t="s">
        <v>32</v>
      </c>
      <c r="O15" s="32" t="s">
        <v>20</v>
      </c>
      <c r="P15" s="9">
        <v>3</v>
      </c>
      <c r="Q15" s="9">
        <v>0</v>
      </c>
      <c r="R15" s="30">
        <f t="shared" si="1"/>
        <v>1</v>
      </c>
      <c r="S15" s="9">
        <f>95+102+106</f>
        <v>303</v>
      </c>
      <c r="T15" s="37">
        <f>87+85+95</f>
        <v>267</v>
      </c>
      <c r="AG15" t="s">
        <v>134</v>
      </c>
      <c r="AH15" t="s">
        <v>134</v>
      </c>
      <c r="AI15" s="44" t="s">
        <v>127</v>
      </c>
      <c r="AJ15" t="s">
        <v>133</v>
      </c>
      <c r="AK15" t="s">
        <v>133</v>
      </c>
      <c r="AL15" t="s">
        <v>133</v>
      </c>
      <c r="AM15" t="s">
        <v>133</v>
      </c>
      <c r="AN15" t="s">
        <v>133</v>
      </c>
    </row>
    <row r="16" spans="1:40" ht="16.95" customHeight="1" x14ac:dyDescent="0.3">
      <c r="A16" s="9">
        <v>404</v>
      </c>
      <c r="B16" s="2" t="s">
        <v>17</v>
      </c>
      <c r="C16" s="26">
        <v>29602</v>
      </c>
      <c r="D16" s="9" t="s">
        <v>44</v>
      </c>
      <c r="E16" s="2" t="s">
        <v>45</v>
      </c>
      <c r="F16" s="2">
        <v>71</v>
      </c>
      <c r="G16" s="2">
        <v>88</v>
      </c>
      <c r="H16" s="7" t="s">
        <v>13</v>
      </c>
      <c r="I16" s="9" t="s">
        <v>46</v>
      </c>
      <c r="J16" s="2" t="s">
        <v>111</v>
      </c>
      <c r="K16" s="35">
        <v>965</v>
      </c>
      <c r="L16" s="2"/>
      <c r="M16" s="2" t="s">
        <v>16</v>
      </c>
      <c r="N16" s="9" t="s">
        <v>46</v>
      </c>
      <c r="O16" s="18"/>
      <c r="P16" s="1"/>
      <c r="Q16" s="1"/>
      <c r="R16" s="1"/>
      <c r="S16" s="8"/>
      <c r="T16" s="38"/>
    </row>
    <row r="17" spans="1:34" ht="16.95" customHeight="1" x14ac:dyDescent="0.3">
      <c r="A17" s="63">
        <v>410</v>
      </c>
      <c r="B17" s="64" t="s">
        <v>11</v>
      </c>
      <c r="C17" s="65">
        <v>29604</v>
      </c>
      <c r="D17" s="63" t="s">
        <v>47</v>
      </c>
      <c r="E17" s="64" t="s">
        <v>48</v>
      </c>
      <c r="F17" s="64">
        <v>105</v>
      </c>
      <c r="G17" s="64">
        <v>116</v>
      </c>
      <c r="H17" s="66" t="s">
        <v>13</v>
      </c>
      <c r="I17" s="63" t="s">
        <v>49</v>
      </c>
      <c r="J17" s="64" t="s">
        <v>111</v>
      </c>
      <c r="K17" s="67">
        <v>1832</v>
      </c>
      <c r="L17" s="64"/>
      <c r="M17" s="64" t="s">
        <v>16</v>
      </c>
      <c r="N17" s="63" t="s">
        <v>49</v>
      </c>
      <c r="O17" s="19" t="s">
        <v>110</v>
      </c>
      <c r="P17" s="17">
        <f>SUM(P6:P16)</f>
        <v>16</v>
      </c>
      <c r="Q17" s="17">
        <f>SUM(Q6:Q16)</f>
        <v>2</v>
      </c>
      <c r="R17" s="20">
        <f>+P17/R18</f>
        <v>0.88888888888888884</v>
      </c>
      <c r="S17" s="47">
        <f t="shared" ref="S17:T17" si="2">SUM(S6:S16)</f>
        <v>1769</v>
      </c>
      <c r="T17" s="48">
        <f t="shared" si="2"/>
        <v>1594</v>
      </c>
      <c r="AG17" t="s">
        <v>134</v>
      </c>
      <c r="AH17" t="s">
        <v>134</v>
      </c>
    </row>
    <row r="18" spans="1:34" ht="16.95" customHeight="1" thickBot="1" x14ac:dyDescent="0.35">
      <c r="A18" s="9">
        <v>417</v>
      </c>
      <c r="B18" s="2" t="s">
        <v>17</v>
      </c>
      <c r="C18" s="26">
        <v>29609</v>
      </c>
      <c r="D18" s="9" t="s">
        <v>50</v>
      </c>
      <c r="E18" s="2" t="s">
        <v>23</v>
      </c>
      <c r="F18" s="2">
        <v>96</v>
      </c>
      <c r="G18" s="2">
        <v>99</v>
      </c>
      <c r="H18" s="7" t="s">
        <v>13</v>
      </c>
      <c r="I18" s="9" t="s">
        <v>51</v>
      </c>
      <c r="J18" s="2" t="s">
        <v>111</v>
      </c>
      <c r="K18" s="35">
        <v>1038</v>
      </c>
      <c r="L18" s="2"/>
      <c r="M18" s="2" t="s">
        <v>16</v>
      </c>
      <c r="N18" s="9" t="s">
        <v>51</v>
      </c>
      <c r="O18" s="22"/>
      <c r="P18" s="23"/>
      <c r="Q18" s="23"/>
      <c r="R18" s="24">
        <f>+P17+Q17</f>
        <v>18</v>
      </c>
      <c r="S18" s="59">
        <f>+S17/R18</f>
        <v>98.277777777777771</v>
      </c>
      <c r="T18" s="60">
        <f>+T17/R18</f>
        <v>88.555555555555557</v>
      </c>
      <c r="AG18" t="s">
        <v>134</v>
      </c>
      <c r="AH18" t="s">
        <v>134</v>
      </c>
    </row>
    <row r="19" spans="1:34" ht="16.95" customHeight="1" thickBot="1" x14ac:dyDescent="0.35">
      <c r="A19" s="63">
        <v>423</v>
      </c>
      <c r="B19" s="64" t="s">
        <v>36</v>
      </c>
      <c r="C19" s="65">
        <v>29614</v>
      </c>
      <c r="D19" s="63" t="s">
        <v>52</v>
      </c>
      <c r="E19" s="64" t="s">
        <v>13</v>
      </c>
      <c r="F19" s="64">
        <v>114</v>
      </c>
      <c r="G19" s="64">
        <v>119</v>
      </c>
      <c r="H19" s="66" t="s">
        <v>33</v>
      </c>
      <c r="I19" s="63" t="s">
        <v>53</v>
      </c>
      <c r="J19" s="64" t="s">
        <v>118</v>
      </c>
      <c r="K19" s="69"/>
      <c r="L19" s="42" t="s">
        <v>166</v>
      </c>
      <c r="M19" s="64" t="s">
        <v>16</v>
      </c>
      <c r="N19" s="63" t="s">
        <v>52</v>
      </c>
      <c r="O19" s="27"/>
      <c r="P19" s="27"/>
      <c r="Q19" s="27"/>
      <c r="R19" s="36"/>
      <c r="S19" s="4"/>
      <c r="T19" s="4"/>
      <c r="AG19" t="s">
        <v>134</v>
      </c>
      <c r="AH19" t="s">
        <v>134</v>
      </c>
    </row>
    <row r="20" spans="1:34" ht="16.95" customHeight="1" x14ac:dyDescent="0.3">
      <c r="A20" s="9" t="s">
        <v>128</v>
      </c>
      <c r="B20" s="2" t="s">
        <v>25</v>
      </c>
      <c r="C20" s="26">
        <v>29615</v>
      </c>
      <c r="D20" s="9" t="s">
        <v>54</v>
      </c>
      <c r="E20" s="7" t="s">
        <v>13</v>
      </c>
      <c r="F20" s="2">
        <v>105</v>
      </c>
      <c r="G20" s="2">
        <v>92</v>
      </c>
      <c r="H20" s="2" t="s">
        <v>45</v>
      </c>
      <c r="I20" s="9" t="s">
        <v>55</v>
      </c>
      <c r="J20" s="2" t="s">
        <v>114</v>
      </c>
      <c r="K20" s="35">
        <v>827</v>
      </c>
      <c r="L20" s="2" t="s">
        <v>172</v>
      </c>
      <c r="M20" s="2" t="s">
        <v>16</v>
      </c>
      <c r="N20" s="9" t="s">
        <v>54</v>
      </c>
      <c r="O20" s="40" t="s">
        <v>108</v>
      </c>
      <c r="P20" s="15" t="s">
        <v>103</v>
      </c>
      <c r="Q20" s="15" t="s">
        <v>104</v>
      </c>
      <c r="R20" s="15" t="s">
        <v>105</v>
      </c>
      <c r="S20" s="15" t="s">
        <v>106</v>
      </c>
      <c r="T20" s="16" t="s">
        <v>107</v>
      </c>
      <c r="AG20" t="s">
        <v>134</v>
      </c>
      <c r="AH20" t="s">
        <v>134</v>
      </c>
    </row>
    <row r="21" spans="1:34" ht="16.95" customHeight="1" x14ac:dyDescent="0.3">
      <c r="A21" s="63">
        <v>426</v>
      </c>
      <c r="B21" s="64" t="s">
        <v>17</v>
      </c>
      <c r="C21" s="65">
        <v>29616</v>
      </c>
      <c r="D21" s="63" t="s">
        <v>56</v>
      </c>
      <c r="E21" s="66" t="s">
        <v>13</v>
      </c>
      <c r="F21" s="64">
        <v>85</v>
      </c>
      <c r="G21" s="64">
        <v>68</v>
      </c>
      <c r="H21" s="64" t="s">
        <v>14</v>
      </c>
      <c r="I21" s="63" t="s">
        <v>57</v>
      </c>
      <c r="J21" s="64" t="s">
        <v>112</v>
      </c>
      <c r="K21" s="67">
        <v>1095</v>
      </c>
      <c r="L21" s="64"/>
      <c r="M21" s="64" t="s">
        <v>16</v>
      </c>
      <c r="N21" s="63" t="s">
        <v>56</v>
      </c>
      <c r="O21" s="31" t="s">
        <v>45</v>
      </c>
      <c r="P21" s="9">
        <v>1</v>
      </c>
      <c r="Q21" s="9">
        <v>2</v>
      </c>
      <c r="R21" s="30">
        <f>+P21/(P21+Q21)</f>
        <v>0.33333333333333331</v>
      </c>
      <c r="S21" s="9">
        <f>105+76+85</f>
        <v>266</v>
      </c>
      <c r="T21" s="37">
        <f>92+88+108</f>
        <v>288</v>
      </c>
    </row>
    <row r="22" spans="1:34" ht="16.95" customHeight="1" x14ac:dyDescent="0.3">
      <c r="A22" s="9">
        <v>431</v>
      </c>
      <c r="B22" s="2" t="s">
        <v>11</v>
      </c>
      <c r="C22" s="26">
        <v>29618</v>
      </c>
      <c r="D22" s="9" t="s">
        <v>58</v>
      </c>
      <c r="E22" s="2" t="s">
        <v>33</v>
      </c>
      <c r="F22" s="2">
        <v>77</v>
      </c>
      <c r="G22" s="2">
        <v>82</v>
      </c>
      <c r="H22" s="7" t="s">
        <v>13</v>
      </c>
      <c r="I22" s="9" t="s">
        <v>59</v>
      </c>
      <c r="J22" s="2" t="s">
        <v>111</v>
      </c>
      <c r="K22" s="35">
        <v>1236</v>
      </c>
      <c r="L22" s="2"/>
      <c r="M22" s="2" t="s">
        <v>16</v>
      </c>
      <c r="N22" s="9" t="s">
        <v>59</v>
      </c>
      <c r="O22" s="32" t="s">
        <v>41</v>
      </c>
      <c r="P22" s="9">
        <v>0</v>
      </c>
      <c r="Q22" s="9">
        <v>0</v>
      </c>
      <c r="R22" s="30">
        <v>0</v>
      </c>
      <c r="S22" s="9">
        <v>0</v>
      </c>
      <c r="T22" s="37">
        <v>0</v>
      </c>
    </row>
    <row r="23" spans="1:34" ht="16.95" customHeight="1" x14ac:dyDescent="0.3">
      <c r="A23" s="63">
        <v>434</v>
      </c>
      <c r="B23" s="64" t="s">
        <v>60</v>
      </c>
      <c r="C23" s="65">
        <v>29619</v>
      </c>
      <c r="D23" s="63" t="s">
        <v>61</v>
      </c>
      <c r="E23" s="66" t="s">
        <v>13</v>
      </c>
      <c r="F23" s="64">
        <v>122</v>
      </c>
      <c r="G23" s="64">
        <v>111</v>
      </c>
      <c r="H23" s="64" t="s">
        <v>48</v>
      </c>
      <c r="I23" s="63" t="s">
        <v>62</v>
      </c>
      <c r="J23" s="64" t="s">
        <v>116</v>
      </c>
      <c r="K23" s="67">
        <v>350</v>
      </c>
      <c r="L23" s="64"/>
      <c r="M23" s="64" t="s">
        <v>16</v>
      </c>
      <c r="N23" s="63" t="s">
        <v>61</v>
      </c>
      <c r="O23" s="32" t="s">
        <v>23</v>
      </c>
      <c r="P23" s="9">
        <v>1</v>
      </c>
      <c r="Q23" s="9">
        <v>1</v>
      </c>
      <c r="R23" s="30">
        <f t="shared" ref="R23:R25" si="3">+P23/(P23+Q23)</f>
        <v>0.5</v>
      </c>
      <c r="S23" s="9">
        <f>92+91</f>
        <v>183</v>
      </c>
      <c r="T23" s="37">
        <f>94+86</f>
        <v>180</v>
      </c>
    </row>
    <row r="24" spans="1:34" ht="16.95" customHeight="1" x14ac:dyDescent="0.3">
      <c r="A24" s="9">
        <v>435</v>
      </c>
      <c r="B24" s="2" t="s">
        <v>36</v>
      </c>
      <c r="C24" s="26">
        <v>29621</v>
      </c>
      <c r="D24" s="9" t="s">
        <v>63</v>
      </c>
      <c r="E24" s="2" t="s">
        <v>19</v>
      </c>
      <c r="F24" s="2">
        <v>75</v>
      </c>
      <c r="G24" s="2">
        <v>92</v>
      </c>
      <c r="H24" s="7" t="s">
        <v>13</v>
      </c>
      <c r="I24" s="9" t="s">
        <v>64</v>
      </c>
      <c r="J24" s="2" t="s">
        <v>111</v>
      </c>
      <c r="K24" s="29">
        <v>986</v>
      </c>
      <c r="L24" s="2" t="s">
        <v>173</v>
      </c>
      <c r="M24" s="2" t="s">
        <v>16</v>
      </c>
      <c r="N24" s="9" t="s">
        <v>64</v>
      </c>
      <c r="O24" s="32" t="s">
        <v>33</v>
      </c>
      <c r="P24" s="9">
        <v>2</v>
      </c>
      <c r="Q24" s="9">
        <v>1</v>
      </c>
      <c r="R24" s="30">
        <f t="shared" si="3"/>
        <v>0.66666666666666663</v>
      </c>
      <c r="S24" s="9">
        <f>114+205</f>
        <v>319</v>
      </c>
      <c r="T24" s="37">
        <f>119+197</f>
        <v>316</v>
      </c>
    </row>
    <row r="25" spans="1:34" ht="16.95" customHeight="1" x14ac:dyDescent="0.3">
      <c r="A25" s="63">
        <v>437</v>
      </c>
      <c r="B25" s="64" t="s">
        <v>25</v>
      </c>
      <c r="C25" s="65">
        <v>29622</v>
      </c>
      <c r="D25" s="63" t="s">
        <v>65</v>
      </c>
      <c r="E25" s="64" t="s">
        <v>13</v>
      </c>
      <c r="F25" s="64">
        <v>76</v>
      </c>
      <c r="G25" s="64">
        <v>88</v>
      </c>
      <c r="H25" s="66" t="s">
        <v>45</v>
      </c>
      <c r="I25" s="63" t="s">
        <v>66</v>
      </c>
      <c r="J25" s="64" t="s">
        <v>114</v>
      </c>
      <c r="K25" s="67">
        <v>2519</v>
      </c>
      <c r="L25" s="64" t="s">
        <v>174</v>
      </c>
      <c r="M25" s="64" t="s">
        <v>16</v>
      </c>
      <c r="N25" s="63" t="s">
        <v>65</v>
      </c>
      <c r="O25" s="32" t="s">
        <v>48</v>
      </c>
      <c r="P25" s="9">
        <v>1</v>
      </c>
      <c r="Q25" s="9">
        <v>1</v>
      </c>
      <c r="R25" s="30">
        <f t="shared" si="3"/>
        <v>0.5</v>
      </c>
      <c r="S25" s="9">
        <f>122+98</f>
        <v>220</v>
      </c>
      <c r="T25" s="37">
        <f>111+104</f>
        <v>215</v>
      </c>
    </row>
    <row r="26" spans="1:34" ht="16.95" customHeight="1" x14ac:dyDescent="0.3">
      <c r="A26" s="9"/>
      <c r="B26" s="10" t="s">
        <v>31</v>
      </c>
      <c r="C26" s="11">
        <v>29627</v>
      </c>
      <c r="D26" s="12"/>
      <c r="E26" s="10" t="s">
        <v>19</v>
      </c>
      <c r="F26" s="10"/>
      <c r="G26" s="10"/>
      <c r="H26" s="10" t="s">
        <v>13</v>
      </c>
      <c r="I26" s="12"/>
      <c r="J26" s="2"/>
      <c r="K26" s="29"/>
      <c r="L26" s="10"/>
      <c r="M26" s="2"/>
      <c r="N26" s="2"/>
      <c r="O26" s="31"/>
      <c r="P26" s="9"/>
      <c r="Q26" s="9"/>
      <c r="R26" s="30"/>
      <c r="S26" s="9"/>
      <c r="T26" s="37"/>
    </row>
    <row r="27" spans="1:34" ht="16.95" customHeight="1" x14ac:dyDescent="0.3">
      <c r="A27" s="63">
        <v>441</v>
      </c>
      <c r="B27" s="64" t="s">
        <v>25</v>
      </c>
      <c r="C27" s="65">
        <v>29629</v>
      </c>
      <c r="D27" s="63" t="s">
        <v>67</v>
      </c>
      <c r="E27" s="64" t="s">
        <v>48</v>
      </c>
      <c r="F27" s="64">
        <v>102</v>
      </c>
      <c r="G27" s="64">
        <v>118</v>
      </c>
      <c r="H27" s="66" t="s">
        <v>13</v>
      </c>
      <c r="I27" s="63" t="s">
        <v>68</v>
      </c>
      <c r="J27" s="64" t="s">
        <v>111</v>
      </c>
      <c r="K27" s="67">
        <v>1015</v>
      </c>
      <c r="L27" s="64"/>
      <c r="M27" s="64" t="s">
        <v>16</v>
      </c>
      <c r="N27" s="63" t="s">
        <v>68</v>
      </c>
      <c r="O27" s="32" t="s">
        <v>19</v>
      </c>
      <c r="P27" s="9">
        <v>1</v>
      </c>
      <c r="Q27" s="9">
        <v>2</v>
      </c>
      <c r="R27" s="30">
        <f t="shared" ref="R27:R30" si="4">+P27/(P27+Q27)</f>
        <v>0.33333333333333331</v>
      </c>
      <c r="S27" s="9">
        <f>82+95+77</f>
        <v>254</v>
      </c>
      <c r="T27" s="37">
        <f>88+92+78</f>
        <v>258</v>
      </c>
    </row>
    <row r="28" spans="1:34" ht="16.95" customHeight="1" x14ac:dyDescent="0.3">
      <c r="A28" s="9">
        <v>444</v>
      </c>
      <c r="B28" s="2" t="s">
        <v>11</v>
      </c>
      <c r="C28" s="26">
        <v>29632</v>
      </c>
      <c r="D28" s="9" t="s">
        <v>69</v>
      </c>
      <c r="E28" s="2" t="s">
        <v>13</v>
      </c>
      <c r="F28" s="2">
        <v>92</v>
      </c>
      <c r="G28" s="2">
        <v>94</v>
      </c>
      <c r="H28" s="7" t="s">
        <v>23</v>
      </c>
      <c r="I28" s="9" t="s">
        <v>70</v>
      </c>
      <c r="J28" s="2" t="s">
        <v>117</v>
      </c>
      <c r="K28" s="35">
        <v>2237</v>
      </c>
      <c r="L28" s="2"/>
      <c r="M28" s="2" t="s">
        <v>16</v>
      </c>
      <c r="N28" s="9" t="s">
        <v>69</v>
      </c>
      <c r="O28" s="32" t="s">
        <v>14</v>
      </c>
      <c r="P28" s="9">
        <v>3</v>
      </c>
      <c r="Q28" s="9">
        <v>0</v>
      </c>
      <c r="R28" s="30">
        <f t="shared" si="4"/>
        <v>1</v>
      </c>
      <c r="S28" s="9">
        <f>74+85+109</f>
        <v>268</v>
      </c>
      <c r="T28" s="37">
        <f>60+68+87</f>
        <v>215</v>
      </c>
    </row>
    <row r="29" spans="1:34" ht="16.95" customHeight="1" x14ac:dyDescent="0.3">
      <c r="A29" s="63"/>
      <c r="B29" s="70" t="s">
        <v>60</v>
      </c>
      <c r="C29" s="71">
        <v>29633</v>
      </c>
      <c r="D29" s="72"/>
      <c r="E29" s="70" t="s">
        <v>13</v>
      </c>
      <c r="F29" s="70"/>
      <c r="G29" s="70"/>
      <c r="H29" s="70" t="s">
        <v>41</v>
      </c>
      <c r="I29" s="72"/>
      <c r="J29" s="64"/>
      <c r="K29" s="67"/>
      <c r="L29" s="70"/>
      <c r="M29" s="64"/>
      <c r="N29" s="64"/>
      <c r="O29" s="32" t="s">
        <v>13</v>
      </c>
      <c r="P29" s="9"/>
      <c r="Q29" s="9"/>
      <c r="R29" s="30"/>
      <c r="S29" s="9"/>
      <c r="T29" s="37"/>
    </row>
    <row r="30" spans="1:34" ht="16.95" customHeight="1" x14ac:dyDescent="0.3">
      <c r="A30" s="9" t="s">
        <v>129</v>
      </c>
      <c r="B30" s="2" t="s">
        <v>60</v>
      </c>
      <c r="C30" s="26">
        <v>29633</v>
      </c>
      <c r="D30" s="9" t="s">
        <v>71</v>
      </c>
      <c r="E30" s="7" t="s">
        <v>13</v>
      </c>
      <c r="F30" s="2">
        <v>91</v>
      </c>
      <c r="G30" s="2">
        <v>86</v>
      </c>
      <c r="H30" s="2" t="s">
        <v>23</v>
      </c>
      <c r="I30" s="9" t="s">
        <v>72</v>
      </c>
      <c r="J30" s="2" t="s">
        <v>117</v>
      </c>
      <c r="K30" s="35">
        <v>1037</v>
      </c>
      <c r="L30" s="2"/>
      <c r="M30" s="2" t="s">
        <v>16</v>
      </c>
      <c r="N30" s="9" t="s">
        <v>71</v>
      </c>
      <c r="O30" s="32" t="s">
        <v>20</v>
      </c>
      <c r="P30" s="9">
        <v>2</v>
      </c>
      <c r="Q30" s="9">
        <v>0</v>
      </c>
      <c r="R30" s="30">
        <f t="shared" si="4"/>
        <v>1</v>
      </c>
      <c r="S30" s="9">
        <f>97+87</f>
        <v>184</v>
      </c>
      <c r="T30" s="37">
        <f>90+80</f>
        <v>170</v>
      </c>
    </row>
    <row r="31" spans="1:34" ht="16.95" customHeight="1" x14ac:dyDescent="0.3">
      <c r="A31" s="63">
        <v>448</v>
      </c>
      <c r="B31" s="64" t="s">
        <v>36</v>
      </c>
      <c r="C31" s="65">
        <v>29635</v>
      </c>
      <c r="D31" s="63" t="s">
        <v>73</v>
      </c>
      <c r="E31" s="66" t="s">
        <v>45</v>
      </c>
      <c r="F31" s="64">
        <v>103</v>
      </c>
      <c r="G31" s="64">
        <v>93</v>
      </c>
      <c r="H31" s="64" t="s">
        <v>13</v>
      </c>
      <c r="I31" s="63" t="s">
        <v>74</v>
      </c>
      <c r="J31" s="64" t="s">
        <v>111</v>
      </c>
      <c r="K31" s="67">
        <v>1583</v>
      </c>
      <c r="L31" s="64"/>
      <c r="M31" s="64" t="s">
        <v>16</v>
      </c>
      <c r="N31" s="63" t="s">
        <v>74</v>
      </c>
      <c r="O31" s="18"/>
      <c r="P31" s="1"/>
      <c r="Q31" s="1"/>
      <c r="R31" s="1"/>
      <c r="S31" s="8"/>
      <c r="T31" s="38"/>
    </row>
    <row r="32" spans="1:34" ht="16.95" customHeight="1" x14ac:dyDescent="0.3">
      <c r="A32" s="9">
        <v>449</v>
      </c>
      <c r="B32" s="2" t="s">
        <v>17</v>
      </c>
      <c r="C32" s="26">
        <v>29637.001234567902</v>
      </c>
      <c r="D32" s="9" t="s">
        <v>75</v>
      </c>
      <c r="E32" s="7" t="s">
        <v>13</v>
      </c>
      <c r="F32" s="2">
        <v>95</v>
      </c>
      <c r="G32" s="2">
        <v>92</v>
      </c>
      <c r="H32" s="2" t="s">
        <v>19</v>
      </c>
      <c r="I32" s="9" t="s">
        <v>76</v>
      </c>
      <c r="J32" s="2" t="s">
        <v>113</v>
      </c>
      <c r="K32" s="35">
        <v>2301</v>
      </c>
      <c r="L32" s="28" t="s">
        <v>175</v>
      </c>
      <c r="M32" s="2" t="s">
        <v>16</v>
      </c>
      <c r="N32" s="9" t="s">
        <v>75</v>
      </c>
      <c r="O32" s="18"/>
      <c r="P32" s="17">
        <f t="shared" ref="P32:Q32" si="5">SUM(P21:P31)</f>
        <v>11</v>
      </c>
      <c r="Q32" s="17">
        <f t="shared" si="5"/>
        <v>7</v>
      </c>
      <c r="R32" s="20">
        <f>+P32/R33</f>
        <v>0.61111111111111116</v>
      </c>
      <c r="S32" s="47">
        <f t="shared" ref="S32:T32" si="6">SUM(S21:S31)</f>
        <v>1694</v>
      </c>
      <c r="T32" s="48">
        <f t="shared" si="6"/>
        <v>1642</v>
      </c>
    </row>
    <row r="33" spans="1:20" ht="16.95" customHeight="1" thickBot="1" x14ac:dyDescent="0.35">
      <c r="A33" s="63" t="s">
        <v>130</v>
      </c>
      <c r="B33" s="64" t="s">
        <v>36</v>
      </c>
      <c r="C33" s="65">
        <v>29642.001234567902</v>
      </c>
      <c r="D33" s="63" t="s">
        <v>77</v>
      </c>
      <c r="E33" s="64" t="s">
        <v>19</v>
      </c>
      <c r="F33" s="64">
        <v>90</v>
      </c>
      <c r="G33" s="64">
        <v>106</v>
      </c>
      <c r="H33" s="66" t="s">
        <v>13</v>
      </c>
      <c r="I33" s="63" t="s">
        <v>78</v>
      </c>
      <c r="J33" s="64" t="s">
        <v>169</v>
      </c>
      <c r="K33" s="67">
        <v>1500</v>
      </c>
      <c r="L33" s="64"/>
      <c r="M33" s="64" t="s">
        <v>16</v>
      </c>
      <c r="N33" s="63" t="s">
        <v>78</v>
      </c>
      <c r="O33" s="22"/>
      <c r="P33" s="23"/>
      <c r="Q33" s="23"/>
      <c r="R33" s="24">
        <f>+P32+Q32</f>
        <v>18</v>
      </c>
      <c r="S33" s="59">
        <f>+S32/R33</f>
        <v>94.111111111111114</v>
      </c>
      <c r="T33" s="60">
        <f>+T32/R33</f>
        <v>91.222222222222229</v>
      </c>
    </row>
    <row r="34" spans="1:20" ht="16.95" customHeight="1" thickBot="1" x14ac:dyDescent="0.35">
      <c r="A34" s="9"/>
      <c r="B34" s="10" t="s">
        <v>28</v>
      </c>
      <c r="C34" s="11">
        <v>29645.001234567902</v>
      </c>
      <c r="D34" s="12"/>
      <c r="E34" s="10" t="s">
        <v>13</v>
      </c>
      <c r="F34" s="10"/>
      <c r="G34" s="10"/>
      <c r="H34" s="10" t="s">
        <v>41</v>
      </c>
      <c r="I34" s="12"/>
      <c r="J34" s="2"/>
      <c r="K34" s="29"/>
      <c r="L34" s="10"/>
      <c r="M34" s="2"/>
      <c r="N34" s="2"/>
      <c r="O34" s="25"/>
      <c r="P34" s="25"/>
      <c r="Q34" s="25"/>
      <c r="R34" s="25"/>
      <c r="S34" s="39"/>
      <c r="T34" s="39"/>
    </row>
    <row r="35" spans="1:20" ht="16.95" customHeight="1" x14ac:dyDescent="0.3">
      <c r="A35" s="63"/>
      <c r="B35" s="70" t="s">
        <v>60</v>
      </c>
      <c r="C35" s="71">
        <v>29647.001234567902</v>
      </c>
      <c r="D35" s="72"/>
      <c r="E35" s="70" t="s">
        <v>13</v>
      </c>
      <c r="F35" s="70"/>
      <c r="G35" s="70"/>
      <c r="H35" s="70" t="s">
        <v>23</v>
      </c>
      <c r="I35" s="72"/>
      <c r="J35" s="64"/>
      <c r="K35" s="67"/>
      <c r="L35" s="70"/>
      <c r="M35" s="64"/>
      <c r="N35" s="64"/>
      <c r="O35" s="40" t="s">
        <v>109</v>
      </c>
      <c r="P35" s="15" t="s">
        <v>103</v>
      </c>
      <c r="Q35" s="15" t="s">
        <v>104</v>
      </c>
      <c r="R35" s="15" t="s">
        <v>105</v>
      </c>
      <c r="S35" s="15" t="s">
        <v>106</v>
      </c>
      <c r="T35" s="16" t="s">
        <v>107</v>
      </c>
    </row>
    <row r="36" spans="1:20" ht="16.95" customHeight="1" x14ac:dyDescent="0.3">
      <c r="A36" s="9">
        <v>465</v>
      </c>
      <c r="B36" s="2" t="s">
        <v>36</v>
      </c>
      <c r="C36" s="26">
        <v>29649.001234567902</v>
      </c>
      <c r="D36" s="9" t="s">
        <v>79</v>
      </c>
      <c r="E36" s="2" t="s">
        <v>20</v>
      </c>
      <c r="F36" s="2">
        <v>95</v>
      </c>
      <c r="G36" s="2">
        <v>106</v>
      </c>
      <c r="H36" s="7" t="s">
        <v>13</v>
      </c>
      <c r="I36" s="9" t="s">
        <v>80</v>
      </c>
      <c r="J36" s="2" t="s">
        <v>111</v>
      </c>
      <c r="K36" s="35">
        <v>2574</v>
      </c>
      <c r="L36" s="2"/>
      <c r="M36" s="2" t="s">
        <v>16</v>
      </c>
      <c r="N36" s="9" t="s">
        <v>80</v>
      </c>
      <c r="O36" s="31" t="s">
        <v>45</v>
      </c>
      <c r="P36" s="9">
        <f t="shared" ref="P36:Q40" si="7">P6+P21</f>
        <v>3</v>
      </c>
      <c r="Q36" s="9">
        <f t="shared" si="7"/>
        <v>3</v>
      </c>
      <c r="R36" s="30">
        <f t="shared" ref="R36:R40" si="8">+P36/(P36+Q36)</f>
        <v>0.5</v>
      </c>
      <c r="S36" s="9">
        <f t="shared" ref="S36:T40" si="9">S6+S21</f>
        <v>548</v>
      </c>
      <c r="T36" s="37">
        <f t="shared" si="9"/>
        <v>546</v>
      </c>
    </row>
    <row r="37" spans="1:20" ht="16.95" customHeight="1" x14ac:dyDescent="0.3">
      <c r="A37" s="63" t="s">
        <v>131</v>
      </c>
      <c r="B37" s="64" t="s">
        <v>17</v>
      </c>
      <c r="C37" s="65">
        <v>29651.001234567902</v>
      </c>
      <c r="D37" s="63" t="s">
        <v>81</v>
      </c>
      <c r="E37" s="64" t="s">
        <v>45</v>
      </c>
      <c r="F37" s="64">
        <v>84</v>
      </c>
      <c r="G37" s="64">
        <v>101</v>
      </c>
      <c r="H37" s="66" t="s">
        <v>13</v>
      </c>
      <c r="I37" s="63" t="s">
        <v>82</v>
      </c>
      <c r="J37" s="64" t="s">
        <v>111</v>
      </c>
      <c r="K37" s="67">
        <v>1724</v>
      </c>
      <c r="L37" s="64"/>
      <c r="M37" s="64" t="s">
        <v>16</v>
      </c>
      <c r="N37" s="63" t="s">
        <v>82</v>
      </c>
      <c r="O37" s="32" t="s">
        <v>41</v>
      </c>
      <c r="P37" s="9">
        <f t="shared" si="7"/>
        <v>0</v>
      </c>
      <c r="Q37" s="9">
        <f t="shared" si="7"/>
        <v>1</v>
      </c>
      <c r="R37" s="30">
        <f t="shared" si="8"/>
        <v>0</v>
      </c>
      <c r="S37" s="9">
        <f t="shared" si="9"/>
        <v>90</v>
      </c>
      <c r="T37" s="37">
        <f t="shared" si="9"/>
        <v>96</v>
      </c>
    </row>
    <row r="38" spans="1:20" ht="16.95" customHeight="1" x14ac:dyDescent="0.3">
      <c r="A38" s="9"/>
      <c r="B38" s="10" t="s">
        <v>17</v>
      </c>
      <c r="C38" s="11">
        <v>29651.001234567902</v>
      </c>
      <c r="D38" s="12"/>
      <c r="E38" s="10" t="s">
        <v>41</v>
      </c>
      <c r="F38" s="10"/>
      <c r="G38" s="10"/>
      <c r="H38" s="10" t="s">
        <v>13</v>
      </c>
      <c r="I38" s="12"/>
      <c r="J38" s="2"/>
      <c r="K38" s="29"/>
      <c r="L38" s="10"/>
      <c r="M38" s="2"/>
      <c r="N38" s="2"/>
      <c r="O38" s="32" t="s">
        <v>23</v>
      </c>
      <c r="P38" s="9">
        <f t="shared" si="7"/>
        <v>3</v>
      </c>
      <c r="Q38" s="9">
        <f t="shared" si="7"/>
        <v>1</v>
      </c>
      <c r="R38" s="30">
        <f t="shared" si="8"/>
        <v>0.75</v>
      </c>
      <c r="S38" s="9">
        <f t="shared" si="9"/>
        <v>362</v>
      </c>
      <c r="T38" s="37">
        <f t="shared" si="9"/>
        <v>353</v>
      </c>
    </row>
    <row r="39" spans="1:20" ht="16.95" customHeight="1" x14ac:dyDescent="0.3">
      <c r="A39" s="63"/>
      <c r="B39" s="70" t="s">
        <v>25</v>
      </c>
      <c r="C39" s="71">
        <v>29657.001234567902</v>
      </c>
      <c r="D39" s="72"/>
      <c r="E39" s="70" t="s">
        <v>13</v>
      </c>
      <c r="F39" s="70"/>
      <c r="G39" s="70"/>
      <c r="H39" s="70" t="s">
        <v>45</v>
      </c>
      <c r="I39" s="72"/>
      <c r="J39" s="64"/>
      <c r="K39" s="67"/>
      <c r="L39" s="70"/>
      <c r="M39" s="64"/>
      <c r="N39" s="64"/>
      <c r="O39" s="32" t="s">
        <v>33</v>
      </c>
      <c r="P39" s="9">
        <f t="shared" si="7"/>
        <v>4</v>
      </c>
      <c r="Q39" s="9">
        <f t="shared" si="7"/>
        <v>1</v>
      </c>
      <c r="R39" s="30">
        <f t="shared" si="8"/>
        <v>0.8</v>
      </c>
      <c r="S39" s="9">
        <f t="shared" si="9"/>
        <v>499</v>
      </c>
      <c r="T39" s="37">
        <f t="shared" si="9"/>
        <v>476</v>
      </c>
    </row>
    <row r="40" spans="1:20" ht="16.95" customHeight="1" x14ac:dyDescent="0.3">
      <c r="A40" s="9">
        <v>475</v>
      </c>
      <c r="B40" s="2" t="s">
        <v>17</v>
      </c>
      <c r="C40" s="26">
        <v>29658.001234567902</v>
      </c>
      <c r="D40" s="9" t="s">
        <v>83</v>
      </c>
      <c r="E40" s="7" t="s">
        <v>13</v>
      </c>
      <c r="F40" s="2">
        <v>115</v>
      </c>
      <c r="G40" s="2">
        <v>113</v>
      </c>
      <c r="H40" s="2" t="s">
        <v>33</v>
      </c>
      <c r="I40" s="9" t="s">
        <v>84</v>
      </c>
      <c r="J40" s="2" t="s">
        <v>118</v>
      </c>
      <c r="K40" s="35">
        <v>1011</v>
      </c>
      <c r="L40" s="2"/>
      <c r="M40" s="2" t="s">
        <v>16</v>
      </c>
      <c r="N40" s="9" t="s">
        <v>83</v>
      </c>
      <c r="O40" s="32" t="s">
        <v>48</v>
      </c>
      <c r="P40" s="9">
        <f t="shared" si="7"/>
        <v>3</v>
      </c>
      <c r="Q40" s="9">
        <f t="shared" si="7"/>
        <v>1</v>
      </c>
      <c r="R40" s="30">
        <f t="shared" si="8"/>
        <v>0.75</v>
      </c>
      <c r="S40" s="9">
        <f t="shared" si="9"/>
        <v>454</v>
      </c>
      <c r="T40" s="37">
        <f t="shared" si="9"/>
        <v>422</v>
      </c>
    </row>
    <row r="41" spans="1:20" ht="16.95" customHeight="1" x14ac:dyDescent="0.3">
      <c r="A41" s="63" t="s">
        <v>132</v>
      </c>
      <c r="B41" s="64" t="s">
        <v>28</v>
      </c>
      <c r="C41" s="65">
        <v>29659</v>
      </c>
      <c r="D41" s="63" t="s">
        <v>85</v>
      </c>
      <c r="E41" s="66" t="s">
        <v>13</v>
      </c>
      <c r="F41" s="64">
        <v>90</v>
      </c>
      <c r="G41" s="64">
        <v>84</v>
      </c>
      <c r="H41" s="64" t="s">
        <v>33</v>
      </c>
      <c r="I41" s="63" t="s">
        <v>86</v>
      </c>
      <c r="J41" s="64" t="s">
        <v>118</v>
      </c>
      <c r="K41" s="67">
        <v>840</v>
      </c>
      <c r="L41" s="64"/>
      <c r="M41" s="64" t="s">
        <v>16</v>
      </c>
      <c r="N41" s="63" t="s">
        <v>85</v>
      </c>
      <c r="O41" s="31"/>
      <c r="P41" s="9"/>
      <c r="Q41" s="9"/>
      <c r="R41" s="30"/>
      <c r="S41" s="9"/>
      <c r="T41" s="37"/>
    </row>
    <row r="42" spans="1:20" ht="16.95" customHeight="1" x14ac:dyDescent="0.3">
      <c r="A42" s="9">
        <v>481</v>
      </c>
      <c r="B42" s="2" t="s">
        <v>11</v>
      </c>
      <c r="C42" s="26">
        <v>29660.001234567902</v>
      </c>
      <c r="D42" s="9" t="s">
        <v>87</v>
      </c>
      <c r="E42" s="2" t="s">
        <v>14</v>
      </c>
      <c r="F42" s="2">
        <v>90</v>
      </c>
      <c r="G42" s="2">
        <v>97</v>
      </c>
      <c r="H42" s="7" t="s">
        <v>13</v>
      </c>
      <c r="I42" s="9" t="s">
        <v>88</v>
      </c>
      <c r="J42" s="2" t="s">
        <v>111</v>
      </c>
      <c r="K42" s="35">
        <v>2463</v>
      </c>
      <c r="L42" s="28" t="s">
        <v>176</v>
      </c>
      <c r="M42" s="2" t="s">
        <v>16</v>
      </c>
      <c r="N42" s="9" t="s">
        <v>88</v>
      </c>
      <c r="O42" s="32" t="s">
        <v>19</v>
      </c>
      <c r="P42" s="9">
        <f t="shared" ref="P42:Q45" si="10">P12+P27</f>
        <v>4</v>
      </c>
      <c r="Q42" s="9">
        <f t="shared" si="10"/>
        <v>2</v>
      </c>
      <c r="R42" s="30">
        <f t="shared" ref="R42:R45" si="11">+P42/(P42+Q42)</f>
        <v>0.66666666666666663</v>
      </c>
      <c r="S42" s="9">
        <f t="shared" ref="S42:T45" si="12">S12+S27</f>
        <v>566</v>
      </c>
      <c r="T42" s="37">
        <f t="shared" si="12"/>
        <v>514</v>
      </c>
    </row>
    <row r="43" spans="1:20" ht="16.95" customHeight="1" x14ac:dyDescent="0.3">
      <c r="A43" s="63">
        <v>482</v>
      </c>
      <c r="B43" s="64" t="s">
        <v>31</v>
      </c>
      <c r="C43" s="65">
        <v>29662.001234567902</v>
      </c>
      <c r="D43" s="63" t="s">
        <v>89</v>
      </c>
      <c r="E43" s="66" t="s">
        <v>13</v>
      </c>
      <c r="F43" s="64">
        <v>109</v>
      </c>
      <c r="G43" s="64">
        <v>87</v>
      </c>
      <c r="H43" s="64" t="s">
        <v>14</v>
      </c>
      <c r="I43" s="63" t="s">
        <v>90</v>
      </c>
      <c r="J43" s="64" t="s">
        <v>112</v>
      </c>
      <c r="K43" s="67">
        <v>647</v>
      </c>
      <c r="L43" s="42" t="s">
        <v>99</v>
      </c>
      <c r="M43" s="64" t="s">
        <v>16</v>
      </c>
      <c r="N43" s="63" t="s">
        <v>89</v>
      </c>
      <c r="O43" s="32" t="s">
        <v>14</v>
      </c>
      <c r="P43" s="9">
        <f t="shared" si="10"/>
        <v>5</v>
      </c>
      <c r="Q43" s="9">
        <f t="shared" si="10"/>
        <v>0</v>
      </c>
      <c r="R43" s="30">
        <f t="shared" si="11"/>
        <v>1</v>
      </c>
      <c r="S43" s="9">
        <f t="shared" si="12"/>
        <v>457</v>
      </c>
      <c r="T43" s="37">
        <f t="shared" si="12"/>
        <v>392</v>
      </c>
    </row>
    <row r="44" spans="1:20" ht="16.95" customHeight="1" x14ac:dyDescent="0.3">
      <c r="A44" s="9">
        <v>490</v>
      </c>
      <c r="B44" s="2" t="s">
        <v>60</v>
      </c>
      <c r="C44" s="26">
        <v>29668.001234567902</v>
      </c>
      <c r="D44" s="9" t="s">
        <v>91</v>
      </c>
      <c r="E44" s="2" t="s">
        <v>13</v>
      </c>
      <c r="F44" s="2">
        <v>98</v>
      </c>
      <c r="G44" s="2">
        <v>104</v>
      </c>
      <c r="H44" s="7" t="s">
        <v>48</v>
      </c>
      <c r="I44" s="9" t="s">
        <v>92</v>
      </c>
      <c r="J44" s="2" t="s">
        <v>116</v>
      </c>
      <c r="K44" s="35">
        <v>1328</v>
      </c>
      <c r="L44" s="2"/>
      <c r="M44" s="2" t="s">
        <v>16</v>
      </c>
      <c r="N44" s="9" t="s">
        <v>91</v>
      </c>
      <c r="O44" s="32" t="s">
        <v>13</v>
      </c>
      <c r="P44" s="9"/>
      <c r="Q44" s="9"/>
      <c r="R44" s="30"/>
      <c r="S44" s="9"/>
      <c r="T44" s="37"/>
    </row>
    <row r="45" spans="1:20" ht="16.95" customHeight="1" x14ac:dyDescent="0.3">
      <c r="A45" s="63">
        <v>498</v>
      </c>
      <c r="B45" s="64" t="s">
        <v>28</v>
      </c>
      <c r="C45" s="65">
        <v>29673.001234567902</v>
      </c>
      <c r="D45" s="63" t="s">
        <v>93</v>
      </c>
      <c r="E45" s="64" t="s">
        <v>13</v>
      </c>
      <c r="F45" s="64">
        <v>77</v>
      </c>
      <c r="G45" s="64">
        <v>78</v>
      </c>
      <c r="H45" s="66" t="s">
        <v>19</v>
      </c>
      <c r="I45" s="63" t="s">
        <v>94</v>
      </c>
      <c r="J45" s="64" t="s">
        <v>113</v>
      </c>
      <c r="K45" s="67">
        <v>3108</v>
      </c>
      <c r="L45" s="64"/>
      <c r="M45" s="64" t="s">
        <v>16</v>
      </c>
      <c r="N45" s="63" t="s">
        <v>93</v>
      </c>
      <c r="O45" s="32" t="s">
        <v>20</v>
      </c>
      <c r="P45" s="9">
        <f t="shared" si="10"/>
        <v>5</v>
      </c>
      <c r="Q45" s="9">
        <f t="shared" si="10"/>
        <v>0</v>
      </c>
      <c r="R45" s="30">
        <f t="shared" si="11"/>
        <v>1</v>
      </c>
      <c r="S45" s="9">
        <f t="shared" si="12"/>
        <v>487</v>
      </c>
      <c r="T45" s="37">
        <f t="shared" si="12"/>
        <v>437</v>
      </c>
    </row>
    <row r="46" spans="1:20" ht="16.95" customHeight="1" x14ac:dyDescent="0.3">
      <c r="A46" s="9">
        <v>501</v>
      </c>
      <c r="B46" s="2" t="s">
        <v>60</v>
      </c>
      <c r="C46" s="26">
        <v>29675</v>
      </c>
      <c r="D46" s="9" t="s">
        <v>95</v>
      </c>
      <c r="E46" s="2" t="s">
        <v>13</v>
      </c>
      <c r="F46" s="2">
        <v>85</v>
      </c>
      <c r="G46" s="2">
        <v>108</v>
      </c>
      <c r="H46" s="7" t="s">
        <v>45</v>
      </c>
      <c r="I46" s="9" t="s">
        <v>96</v>
      </c>
      <c r="J46" s="2" t="s">
        <v>114</v>
      </c>
      <c r="K46" s="35">
        <v>1385</v>
      </c>
      <c r="L46" s="28" t="s">
        <v>177</v>
      </c>
      <c r="M46" s="2" t="s">
        <v>16</v>
      </c>
      <c r="N46" s="9" t="s">
        <v>95</v>
      </c>
      <c r="O46" s="18"/>
      <c r="P46" s="1"/>
      <c r="Q46" s="1"/>
      <c r="R46" s="1"/>
      <c r="S46" s="8"/>
      <c r="T46" s="38"/>
    </row>
    <row r="47" spans="1:20" ht="16.95" customHeight="1" x14ac:dyDescent="0.3">
      <c r="A47" s="63">
        <v>502</v>
      </c>
      <c r="B47" s="64" t="s">
        <v>31</v>
      </c>
      <c r="C47" s="65">
        <v>29676.001234567902</v>
      </c>
      <c r="D47" s="63" t="s">
        <v>97</v>
      </c>
      <c r="E47" s="64" t="s">
        <v>19</v>
      </c>
      <c r="F47" s="64">
        <v>91</v>
      </c>
      <c r="G47" s="64">
        <v>114</v>
      </c>
      <c r="H47" s="66" t="s">
        <v>13</v>
      </c>
      <c r="I47" s="63" t="s">
        <v>96</v>
      </c>
      <c r="J47" s="64" t="s">
        <v>111</v>
      </c>
      <c r="K47" s="67">
        <v>1983</v>
      </c>
      <c r="L47" s="73"/>
      <c r="M47" s="64" t="s">
        <v>16</v>
      </c>
      <c r="N47" s="63" t="s">
        <v>96</v>
      </c>
      <c r="O47" s="18"/>
      <c r="P47" s="17">
        <f t="shared" ref="P47:Q47" si="13">SUM(P36:P46)</f>
        <v>27</v>
      </c>
      <c r="Q47" s="17">
        <f t="shared" si="13"/>
        <v>9</v>
      </c>
      <c r="R47" s="21">
        <f>+P47/R48</f>
        <v>0.75</v>
      </c>
      <c r="S47" s="47">
        <f t="shared" ref="S47:T47" si="14">SUM(S36:S46)</f>
        <v>3463</v>
      </c>
      <c r="T47" s="48">
        <f t="shared" si="14"/>
        <v>3236</v>
      </c>
    </row>
    <row r="48" spans="1:20" ht="16.95" customHeight="1" thickBot="1" x14ac:dyDescent="0.35">
      <c r="A48" s="1"/>
      <c r="B48" s="1"/>
      <c r="C48" s="1"/>
      <c r="D48" s="1"/>
      <c r="E48" s="1"/>
      <c r="F48" s="1"/>
      <c r="G48" s="1"/>
      <c r="H48" s="1"/>
      <c r="I48" s="1"/>
      <c r="J48" s="3"/>
      <c r="K48" s="3"/>
      <c r="L48" s="3"/>
      <c r="M48" s="3"/>
      <c r="N48" s="3"/>
      <c r="O48" s="22"/>
      <c r="P48" s="23"/>
      <c r="Q48" s="23"/>
      <c r="R48" s="24">
        <f>+P47+Q47</f>
        <v>36</v>
      </c>
      <c r="S48" s="59">
        <f>+S47/R48</f>
        <v>96.194444444444443</v>
      </c>
      <c r="T48" s="60">
        <f>+T47/R48</f>
        <v>89.888888888888886</v>
      </c>
    </row>
    <row r="49" spans="1:20" ht="16.95" customHeight="1" x14ac:dyDescent="0.3">
      <c r="A49" s="25"/>
      <c r="B49" s="25"/>
      <c r="C49" s="25"/>
      <c r="D49" s="25"/>
      <c r="E49" s="25"/>
      <c r="F49" s="25"/>
      <c r="G49" s="25"/>
      <c r="H49" s="52"/>
      <c r="I49" s="52"/>
      <c r="J49" s="34" t="s">
        <v>122</v>
      </c>
      <c r="K49" s="51">
        <v>25181</v>
      </c>
      <c r="L49" s="55" t="s">
        <v>125</v>
      </c>
      <c r="M49" s="52"/>
      <c r="N49" s="25"/>
      <c r="O49" s="25"/>
      <c r="P49" s="25"/>
      <c r="Q49" s="25"/>
      <c r="R49" s="25"/>
      <c r="S49" s="25"/>
      <c r="T49" s="25"/>
    </row>
    <row r="50" spans="1:20" ht="16.95" customHeight="1" x14ac:dyDescent="0.3">
      <c r="A50" s="25"/>
      <c r="B50" s="25"/>
      <c r="C50" s="25"/>
      <c r="D50" s="25"/>
      <c r="E50" s="25"/>
      <c r="F50" s="25"/>
      <c r="G50" s="25"/>
      <c r="H50" s="56" t="s">
        <v>123</v>
      </c>
      <c r="I50" s="52"/>
      <c r="J50" s="14" t="s">
        <v>120</v>
      </c>
      <c r="K50" s="57">
        <f>+K8+K9+K10+K12+K14+K15+K16+K17+K18+K22+K24+K27+K31+K33+K36+K37+K42+K47</f>
        <v>23868</v>
      </c>
      <c r="L50" s="13">
        <v>18</v>
      </c>
      <c r="M50" s="58">
        <f>+K50/L50</f>
        <v>1326</v>
      </c>
      <c r="N50" s="25"/>
      <c r="O50" s="25"/>
      <c r="P50" s="25"/>
      <c r="Q50" s="25"/>
      <c r="R50" s="25"/>
      <c r="S50" s="25"/>
      <c r="T50" s="25"/>
    </row>
    <row r="51" spans="1:20" ht="16.95" customHeight="1" x14ac:dyDescent="0.3">
      <c r="A51" s="25"/>
      <c r="B51" s="25"/>
      <c r="C51" s="25"/>
      <c r="D51" s="25"/>
      <c r="E51" s="25"/>
      <c r="F51" s="25"/>
      <c r="G51" s="25"/>
      <c r="H51" s="56" t="s">
        <v>124</v>
      </c>
      <c r="I51" s="52"/>
      <c r="J51" s="14" t="s">
        <v>121</v>
      </c>
      <c r="K51" s="57">
        <f>+K6+K7+K11+K13+K19+K20+K21+K23+K25+K28+K30+K32+K40+K41+K43+K44+K45+K46</f>
        <v>23860</v>
      </c>
      <c r="L51" s="13">
        <v>17</v>
      </c>
      <c r="M51" s="58">
        <f>+K51/L51</f>
        <v>1403.5294117647059</v>
      </c>
      <c r="N51" s="25"/>
      <c r="O51" s="25"/>
      <c r="P51" s="25"/>
      <c r="Q51" s="25"/>
      <c r="R51" s="25"/>
      <c r="S51" s="25"/>
      <c r="T51" s="25"/>
    </row>
    <row r="54" spans="1:20" ht="21" x14ac:dyDescent="0.4">
      <c r="A54" s="45" t="s">
        <v>10</v>
      </c>
      <c r="B54" s="46"/>
      <c r="C54" s="45"/>
      <c r="D54" s="46"/>
      <c r="E54" s="45" t="s">
        <v>135</v>
      </c>
      <c r="F54" s="46"/>
      <c r="G54" s="49"/>
    </row>
    <row r="56" spans="1:20" x14ac:dyDescent="0.3">
      <c r="A56" s="1"/>
      <c r="B56" s="7" t="s">
        <v>100</v>
      </c>
      <c r="C56" s="1"/>
      <c r="D56" s="1"/>
      <c r="E56" s="10"/>
      <c r="F56" s="1"/>
      <c r="G56" s="1"/>
      <c r="H56" s="1"/>
      <c r="I56" s="1"/>
      <c r="J56" s="1"/>
      <c r="K56" s="33"/>
      <c r="L56" s="1"/>
      <c r="M56" s="1"/>
      <c r="N56" s="1"/>
    </row>
    <row r="57" spans="1:20" x14ac:dyDescent="0.3">
      <c r="A57" s="5" t="s">
        <v>98</v>
      </c>
      <c r="B57" s="5" t="s">
        <v>0</v>
      </c>
      <c r="C57" s="6" t="s">
        <v>1</v>
      </c>
      <c r="D57" s="5" t="s">
        <v>2</v>
      </c>
      <c r="E57" s="5" t="s">
        <v>3</v>
      </c>
      <c r="F57" s="5" t="s">
        <v>4</v>
      </c>
      <c r="G57" s="5" t="s">
        <v>4</v>
      </c>
      <c r="H57" s="5" t="s">
        <v>5</v>
      </c>
      <c r="I57" s="5" t="s">
        <v>2</v>
      </c>
      <c r="J57" s="5" t="s">
        <v>7</v>
      </c>
      <c r="K57" s="5" t="s">
        <v>8</v>
      </c>
      <c r="L57" s="5" t="s">
        <v>6</v>
      </c>
      <c r="M57" s="5" t="s">
        <v>9</v>
      </c>
      <c r="N57" s="5" t="s">
        <v>2</v>
      </c>
    </row>
    <row r="58" spans="1:20" ht="16.95" customHeight="1" x14ac:dyDescent="0.3">
      <c r="A58" s="9" t="s">
        <v>147</v>
      </c>
      <c r="B58" s="2" t="s">
        <v>28</v>
      </c>
      <c r="C58" s="26" t="s">
        <v>148</v>
      </c>
      <c r="D58" s="9" t="s">
        <v>136</v>
      </c>
      <c r="E58" s="7" t="s">
        <v>13</v>
      </c>
      <c r="F58" s="2">
        <v>97</v>
      </c>
      <c r="G58" s="2">
        <v>75</v>
      </c>
      <c r="H58" s="2" t="s">
        <v>19</v>
      </c>
      <c r="I58" s="9" t="s">
        <v>142</v>
      </c>
      <c r="J58" s="2" t="s">
        <v>149</v>
      </c>
      <c r="K58" s="35">
        <v>1231</v>
      </c>
      <c r="L58" s="2"/>
      <c r="M58" s="2" t="s">
        <v>16</v>
      </c>
      <c r="N58" s="9" t="s">
        <v>136</v>
      </c>
    </row>
    <row r="59" spans="1:20" ht="16.95" customHeight="1" x14ac:dyDescent="0.3">
      <c r="A59" s="63" t="s">
        <v>150</v>
      </c>
      <c r="B59" s="64" t="s">
        <v>11</v>
      </c>
      <c r="C59" s="65" t="s">
        <v>151</v>
      </c>
      <c r="D59" s="63" t="s">
        <v>143</v>
      </c>
      <c r="E59" s="64" t="s">
        <v>19</v>
      </c>
      <c r="F59" s="64">
        <v>61</v>
      </c>
      <c r="G59" s="64">
        <v>81</v>
      </c>
      <c r="H59" s="66" t="s">
        <v>13</v>
      </c>
      <c r="I59" s="63" t="s">
        <v>137</v>
      </c>
      <c r="J59" s="64" t="s">
        <v>164</v>
      </c>
      <c r="K59" s="67">
        <v>700</v>
      </c>
      <c r="L59" s="64"/>
      <c r="M59" s="64" t="s">
        <v>16</v>
      </c>
      <c r="N59" s="63" t="s">
        <v>137</v>
      </c>
    </row>
    <row r="60" spans="1:20" ht="16.95" customHeight="1" x14ac:dyDescent="0.3">
      <c r="A60" s="9"/>
      <c r="B60" s="2"/>
      <c r="C60" s="26"/>
      <c r="D60" s="9"/>
      <c r="E60" s="2"/>
      <c r="F60" s="2"/>
      <c r="G60" s="2"/>
      <c r="H60" s="7"/>
      <c r="I60" s="9"/>
      <c r="J60" s="2"/>
      <c r="K60" s="29"/>
      <c r="L60" s="2"/>
      <c r="M60" s="2"/>
      <c r="N60" s="9"/>
    </row>
    <row r="61" spans="1:20" ht="16.95" customHeight="1" x14ac:dyDescent="0.3">
      <c r="A61" s="9" t="s">
        <v>153</v>
      </c>
      <c r="B61" s="2" t="s">
        <v>31</v>
      </c>
      <c r="C61" s="26" t="s">
        <v>158</v>
      </c>
      <c r="D61" s="9" t="s">
        <v>126</v>
      </c>
      <c r="E61" s="2" t="s">
        <v>45</v>
      </c>
      <c r="F61" s="2">
        <v>72</v>
      </c>
      <c r="G61" s="2">
        <v>89</v>
      </c>
      <c r="H61" s="7" t="s">
        <v>13</v>
      </c>
      <c r="I61" s="9" t="s">
        <v>138</v>
      </c>
      <c r="J61" s="2" t="s">
        <v>152</v>
      </c>
      <c r="K61" s="35">
        <v>1110</v>
      </c>
      <c r="L61" s="2"/>
      <c r="M61" s="2" t="s">
        <v>16</v>
      </c>
      <c r="N61" s="50" t="s">
        <v>138</v>
      </c>
    </row>
    <row r="62" spans="1:20" ht="16.95" customHeight="1" x14ac:dyDescent="0.3">
      <c r="A62" s="63" t="s">
        <v>154</v>
      </c>
      <c r="B62" s="64" t="s">
        <v>36</v>
      </c>
      <c r="C62" s="65" t="s">
        <v>159</v>
      </c>
      <c r="D62" s="63" t="s">
        <v>139</v>
      </c>
      <c r="E62" s="66" t="s">
        <v>45</v>
      </c>
      <c r="F62" s="64">
        <v>106</v>
      </c>
      <c r="G62" s="64">
        <v>93</v>
      </c>
      <c r="H62" s="64" t="s">
        <v>13</v>
      </c>
      <c r="I62" s="63" t="s">
        <v>140</v>
      </c>
      <c r="J62" s="64" t="s">
        <v>152</v>
      </c>
      <c r="K62" s="67">
        <v>1156</v>
      </c>
      <c r="L62" s="64"/>
      <c r="M62" s="64" t="s">
        <v>16</v>
      </c>
      <c r="N62" s="63" t="s">
        <v>140</v>
      </c>
    </row>
    <row r="63" spans="1:20" ht="16.95" customHeight="1" x14ac:dyDescent="0.3">
      <c r="A63" s="9" t="s">
        <v>155</v>
      </c>
      <c r="B63" s="2" t="s">
        <v>17</v>
      </c>
      <c r="C63" s="26" t="s">
        <v>160</v>
      </c>
      <c r="D63" s="9" t="s">
        <v>139</v>
      </c>
      <c r="E63" s="2" t="s">
        <v>13</v>
      </c>
      <c r="F63" s="2">
        <v>88</v>
      </c>
      <c r="G63" s="2">
        <v>96</v>
      </c>
      <c r="H63" s="7" t="s">
        <v>45</v>
      </c>
      <c r="I63" s="9" t="s">
        <v>144</v>
      </c>
      <c r="J63" s="2" t="s">
        <v>161</v>
      </c>
      <c r="K63" s="35">
        <v>8117</v>
      </c>
      <c r="L63" s="2"/>
      <c r="M63" s="2" t="s">
        <v>16</v>
      </c>
      <c r="N63" s="9" t="s">
        <v>139</v>
      </c>
    </row>
    <row r="64" spans="1:20" ht="16.95" customHeight="1" x14ac:dyDescent="0.3">
      <c r="A64" s="63" t="s">
        <v>156</v>
      </c>
      <c r="B64" s="64" t="s">
        <v>28</v>
      </c>
      <c r="C64" s="65" t="s">
        <v>162</v>
      </c>
      <c r="D64" s="63" t="s">
        <v>144</v>
      </c>
      <c r="E64" s="66" t="s">
        <v>13</v>
      </c>
      <c r="F64" s="64">
        <v>94</v>
      </c>
      <c r="G64" s="64">
        <v>93</v>
      </c>
      <c r="H64" s="64" t="s">
        <v>45</v>
      </c>
      <c r="I64" s="63" t="s">
        <v>141</v>
      </c>
      <c r="J64" s="64" t="s">
        <v>161</v>
      </c>
      <c r="K64" s="67">
        <v>7882</v>
      </c>
      <c r="L64" s="64"/>
      <c r="M64" s="64" t="s">
        <v>16</v>
      </c>
      <c r="N64" s="63" t="s">
        <v>144</v>
      </c>
    </row>
    <row r="65" spans="1:14" ht="16.95" customHeight="1" x14ac:dyDescent="0.3">
      <c r="A65" s="9" t="s">
        <v>157</v>
      </c>
      <c r="B65" s="2" t="s">
        <v>60</v>
      </c>
      <c r="C65" s="26" t="s">
        <v>163</v>
      </c>
      <c r="D65" s="9" t="s">
        <v>146</v>
      </c>
      <c r="E65" s="2" t="s">
        <v>45</v>
      </c>
      <c r="F65">
        <v>90</v>
      </c>
      <c r="G65">
        <v>99</v>
      </c>
      <c r="H65" s="7" t="s">
        <v>13</v>
      </c>
      <c r="I65" s="41" t="s">
        <v>145</v>
      </c>
      <c r="J65" s="2" t="s">
        <v>164</v>
      </c>
      <c r="K65" s="35">
        <v>3500</v>
      </c>
      <c r="L65" s="43" t="s">
        <v>165</v>
      </c>
      <c r="M65" s="2" t="s">
        <v>16</v>
      </c>
      <c r="N65" s="9" t="s">
        <v>145</v>
      </c>
    </row>
    <row r="67" spans="1:14" x14ac:dyDescent="0.3">
      <c r="H67" s="52"/>
      <c r="I67" s="52"/>
      <c r="J67" s="53"/>
      <c r="K67" s="54"/>
      <c r="L67" s="55" t="s">
        <v>125</v>
      </c>
      <c r="M67" s="52"/>
    </row>
    <row r="68" spans="1:14" x14ac:dyDescent="0.3">
      <c r="H68" s="56" t="s">
        <v>167</v>
      </c>
      <c r="I68" s="52"/>
      <c r="J68" s="14" t="s">
        <v>120</v>
      </c>
      <c r="K68" s="57">
        <f>+K59+K61+K62+K65</f>
        <v>6466</v>
      </c>
      <c r="L68" s="13">
        <v>4</v>
      </c>
      <c r="M68" s="58">
        <f>+K68/L68</f>
        <v>1616.5</v>
      </c>
    </row>
    <row r="69" spans="1:14" x14ac:dyDescent="0.3">
      <c r="H69" s="56" t="s">
        <v>168</v>
      </c>
      <c r="I69" s="52"/>
      <c r="J69" s="14" t="s">
        <v>121</v>
      </c>
      <c r="K69" s="57">
        <f>+K58+K63+K64</f>
        <v>17230</v>
      </c>
      <c r="L69" s="13">
        <v>3</v>
      </c>
      <c r="M69" s="58">
        <f>+K69/L69</f>
        <v>5743.333333333333</v>
      </c>
    </row>
  </sheetData>
  <sheetProtection sheet="1" objects="1" scenarios="1"/>
  <pageMargins left="0.2" right="0.2" top="0.25" bottom="0.25" header="0.3" footer="0.3"/>
  <pageSetup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80-81 Schedule-Results</vt:lpstr>
      <vt:lpstr>'80-81 Schedule-Results'!Print_Area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Davis</dc:creator>
  <cp:lastModifiedBy>T. Davis</cp:lastModifiedBy>
  <cp:lastPrinted>2024-11-30T15:06:20Z</cp:lastPrinted>
  <dcterms:created xsi:type="dcterms:W3CDTF">2016-09-21T12:01:47Z</dcterms:created>
  <dcterms:modified xsi:type="dcterms:W3CDTF">2025-06-22T18:17:27Z</dcterms:modified>
</cp:coreProperties>
</file>