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San Francisco Pioneers\"/>
    </mc:Choice>
  </mc:AlternateContent>
  <xr:revisionPtr revIDLastSave="0" documentId="13_ncr:1_{BA2C1ADE-F985-4157-B5A4-21DE3DFF17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0-81 Schedule-Results" sheetId="5" r:id="rId1"/>
  </sheets>
  <definedNames>
    <definedName name="_xlnm.Print_Area" localSheetId="0">'80-81 Schedule-Results'!$A$1:$V$49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5" l="1"/>
  <c r="P46" i="5"/>
  <c r="R46" i="5" s="1"/>
  <c r="K46" i="5"/>
  <c r="M46" i="5" s="1"/>
  <c r="Q45" i="5"/>
  <c r="P45" i="5"/>
  <c r="K45" i="5"/>
  <c r="M45" i="5" s="1"/>
  <c r="Q44" i="5"/>
  <c r="P44" i="5"/>
  <c r="Q43" i="5"/>
  <c r="P43" i="5"/>
  <c r="R43" i="5" s="1"/>
  <c r="Q40" i="5"/>
  <c r="P40" i="5"/>
  <c r="Q39" i="5"/>
  <c r="P39" i="5"/>
  <c r="R39" i="5" s="1"/>
  <c r="Q38" i="5"/>
  <c r="P38" i="5"/>
  <c r="Q37" i="5"/>
  <c r="P37" i="5"/>
  <c r="R37" i="5" s="1"/>
  <c r="Q33" i="5"/>
  <c r="P33" i="5"/>
  <c r="T31" i="5"/>
  <c r="T46" i="5" s="1"/>
  <c r="S31" i="5"/>
  <c r="R31" i="5"/>
  <c r="T30" i="5"/>
  <c r="S30" i="5"/>
  <c r="R30" i="5"/>
  <c r="T29" i="5"/>
  <c r="S29" i="5"/>
  <c r="R29" i="5"/>
  <c r="T28" i="5"/>
  <c r="S28" i="5"/>
  <c r="R28" i="5"/>
  <c r="T25" i="5"/>
  <c r="S25" i="5"/>
  <c r="R25" i="5"/>
  <c r="T24" i="5"/>
  <c r="S24" i="5"/>
  <c r="R24" i="5"/>
  <c r="S23" i="5"/>
  <c r="T22" i="5"/>
  <c r="S22" i="5"/>
  <c r="R22" i="5"/>
  <c r="Q17" i="5"/>
  <c r="P17" i="5"/>
  <c r="S15" i="5"/>
  <c r="R15" i="5"/>
  <c r="T14" i="5"/>
  <c r="S14" i="5"/>
  <c r="R14" i="5"/>
  <c r="T13" i="5"/>
  <c r="S13" i="5"/>
  <c r="R13" i="5"/>
  <c r="T12" i="5"/>
  <c r="S12" i="5"/>
  <c r="R12" i="5"/>
  <c r="T9" i="5"/>
  <c r="S9" i="5"/>
  <c r="R9" i="5"/>
  <c r="T8" i="5"/>
  <c r="S8" i="5"/>
  <c r="R8" i="5"/>
  <c r="T7" i="5"/>
  <c r="T38" i="5" s="1"/>
  <c r="S7" i="5"/>
  <c r="S38" i="5" s="1"/>
  <c r="R7" i="5"/>
  <c r="T6" i="5"/>
  <c r="S6" i="5"/>
  <c r="S37" i="5" s="1"/>
  <c r="R6" i="5"/>
  <c r="T39" i="5" l="1"/>
  <c r="T43" i="5"/>
  <c r="R40" i="5"/>
  <c r="R38" i="5"/>
  <c r="R45" i="5"/>
  <c r="S43" i="5"/>
  <c r="T44" i="5"/>
  <c r="T17" i="5"/>
  <c r="S40" i="5"/>
  <c r="S46" i="5"/>
  <c r="S33" i="5"/>
  <c r="S39" i="5"/>
  <c r="T40" i="5"/>
  <c r="S45" i="5"/>
  <c r="T33" i="5"/>
  <c r="S44" i="5"/>
  <c r="T45" i="5"/>
  <c r="Q48" i="5"/>
  <c r="R18" i="5"/>
  <c r="R17" i="5" s="1"/>
  <c r="R44" i="5"/>
  <c r="T37" i="5"/>
  <c r="S17" i="5"/>
  <c r="S18" i="5" s="1"/>
  <c r="R34" i="5"/>
  <c r="P48" i="5"/>
  <c r="S34" i="5" l="1"/>
  <c r="T18" i="5"/>
  <c r="S48" i="5"/>
  <c r="T48" i="5"/>
  <c r="R33" i="5"/>
  <c r="R49" i="5"/>
  <c r="T34" i="5"/>
  <c r="S49" i="5" l="1"/>
  <c r="T49" i="5"/>
  <c r="R48" i="5"/>
</calcChain>
</file>

<file path=xl/sharedStrings.xml><?xml version="1.0" encoding="utf-8"?>
<sst xmlns="http://schemas.openxmlformats.org/spreadsheetml/2006/main" count="366" uniqueCount="173">
  <si>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</si>
  <si>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</si>
  <si>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</si>
  <si>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</si>
  <si>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</si>
  <si>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</si>
  <si>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</si>
  <si>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</si>
  <si>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</si>
  <si>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San Francisco Pioneers</t>
  </si>
  <si>
    <t>Thursday</t>
  </si>
  <si>
    <t>San Francisco</t>
  </si>
  <si>
    <t>0-1</t>
  </si>
  <si>
    <t>Saturday</t>
  </si>
  <si>
    <t>OT</t>
  </si>
  <si>
    <t>Tuesday</t>
  </si>
  <si>
    <t>0-3</t>
  </si>
  <si>
    <t>Friday</t>
  </si>
  <si>
    <t>3-1</t>
  </si>
  <si>
    <t>Chicago</t>
  </si>
  <si>
    <t>Alumni Hall-DePaul</t>
  </si>
  <si>
    <t>Sunday</t>
  </si>
  <si>
    <t>Minnesota</t>
  </si>
  <si>
    <t>Dallas</t>
  </si>
  <si>
    <t>New Jersey</t>
  </si>
  <si>
    <t>St. Louis</t>
  </si>
  <si>
    <t>Kiel Auditorium</t>
  </si>
  <si>
    <t>10-2</t>
  </si>
  <si>
    <t>2-10</t>
  </si>
  <si>
    <t>Wednesday</t>
  </si>
  <si>
    <t>12-4</t>
  </si>
  <si>
    <t>New Orleans</t>
  </si>
  <si>
    <t>9-9</t>
  </si>
  <si>
    <t>Monday</t>
  </si>
  <si>
    <t>6-13</t>
  </si>
  <si>
    <t>6-12</t>
  </si>
  <si>
    <t>15-12</t>
  </si>
  <si>
    <t>16-14</t>
  </si>
  <si>
    <t>18-18</t>
  </si>
  <si>
    <t>0-2</t>
  </si>
  <si>
    <t>4-3</t>
  </si>
  <si>
    <t>6-0</t>
  </si>
  <si>
    <t>0-4</t>
  </si>
  <si>
    <t>4-2</t>
  </si>
  <si>
    <t>5-2</t>
  </si>
  <si>
    <t>0-5</t>
  </si>
  <si>
    <t>2-4</t>
  </si>
  <si>
    <t>1-5</t>
  </si>
  <si>
    <t>1-6</t>
  </si>
  <si>
    <t>New England</t>
  </si>
  <si>
    <t>1-7</t>
  </si>
  <si>
    <t>2-6</t>
  </si>
  <si>
    <t>2-7</t>
  </si>
  <si>
    <t>1-9</t>
  </si>
  <si>
    <t>3-7</t>
  </si>
  <si>
    <t>2-9</t>
  </si>
  <si>
    <t>3-8</t>
  </si>
  <si>
    <t>9-4</t>
  </si>
  <si>
    <t>4-8</t>
  </si>
  <si>
    <t>FORFEIT</t>
  </si>
  <si>
    <t>4-9</t>
  </si>
  <si>
    <t>5-7</t>
  </si>
  <si>
    <t>New England Folds</t>
  </si>
  <si>
    <t>4-10</t>
  </si>
  <si>
    <t>Nebraska</t>
  </si>
  <si>
    <t>5-10</t>
  </si>
  <si>
    <t>7-5</t>
  </si>
  <si>
    <t>6-10</t>
  </si>
  <si>
    <t>5-15</t>
  </si>
  <si>
    <t>6-11</t>
  </si>
  <si>
    <t>15-3</t>
  </si>
  <si>
    <t>6-14</t>
  </si>
  <si>
    <t>17-4</t>
  </si>
  <si>
    <t xml:space="preserve"> 6-15</t>
  </si>
  <si>
    <t>14-6</t>
  </si>
  <si>
    <t xml:space="preserve"> 6-16</t>
  </si>
  <si>
    <t>17-9</t>
  </si>
  <si>
    <t>18-7</t>
  </si>
  <si>
    <t xml:space="preserve"> 6-17</t>
  </si>
  <si>
    <t xml:space="preserve"> 7-17</t>
  </si>
  <si>
    <t>7-19</t>
  </si>
  <si>
    <t xml:space="preserve"> 7-18</t>
  </si>
  <si>
    <t xml:space="preserve"> 7-19</t>
  </si>
  <si>
    <t>17-12</t>
  </si>
  <si>
    <t xml:space="preserve"> 7-20</t>
  </si>
  <si>
    <t>18-12</t>
  </si>
  <si>
    <t xml:space="preserve"> 7-21</t>
  </si>
  <si>
    <t>12-18</t>
  </si>
  <si>
    <t xml:space="preserve"> 8-21</t>
  </si>
  <si>
    <t>12-19</t>
  </si>
  <si>
    <t xml:space="preserve"> 9-21</t>
  </si>
  <si>
    <t>Forfeit</t>
  </si>
  <si>
    <t>26-7</t>
  </si>
  <si>
    <t xml:space="preserve"> 10-21</t>
  </si>
  <si>
    <t>22-13</t>
  </si>
  <si>
    <t xml:space="preserve"> 11-21</t>
  </si>
  <si>
    <t xml:space="preserve"> 12-21</t>
  </si>
  <si>
    <t>23-13</t>
  </si>
  <si>
    <t xml:space="preserve"> 12-22</t>
  </si>
  <si>
    <t>18-19</t>
  </si>
  <si>
    <t xml:space="preserve"> 13-22</t>
  </si>
  <si>
    <t>7-29</t>
  </si>
  <si>
    <t xml:space="preserve"> 14-22</t>
  </si>
  <si>
    <t>Coaches</t>
  </si>
  <si>
    <t>Game #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</si>
  <si>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</si>
  <si>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</si>
  <si>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</si>
  <si>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</si>
  <si>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</si>
  <si>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</si>
  <si>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</si>
  <si>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</si>
  <si>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</si>
  <si>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St. Louis**</t>
  </si>
  <si>
    <t>New England**</t>
  </si>
  <si>
    <t>Frank LaPorte</t>
  </si>
  <si>
    <t xml:space="preserve"> 0-1</t>
  </si>
  <si>
    <t xml:space="preserve"> 0-2</t>
  </si>
  <si>
    <t xml:space="preserve"> 0-3</t>
  </si>
  <si>
    <t xml:space="preserve"> 0-4</t>
  </si>
  <si>
    <t xml:space="preserve"> 0-5</t>
  </si>
  <si>
    <t xml:space="preserve"> 1-5</t>
  </si>
  <si>
    <t>Dean Meminger</t>
  </si>
  <si>
    <t xml:space="preserve"> 1-1</t>
  </si>
  <si>
    <t xml:space="preserve"> 1-2</t>
  </si>
  <si>
    <t xml:space="preserve"> 2-2</t>
  </si>
  <si>
    <t xml:space="preserve"> 2-3</t>
  </si>
  <si>
    <t xml:space="preserve"> 3-3</t>
  </si>
  <si>
    <t xml:space="preserve"> 3-4</t>
  </si>
  <si>
    <t xml:space="preserve"> 3-5</t>
  </si>
  <si>
    <t xml:space="preserve"> 4-5</t>
  </si>
  <si>
    <t xml:space="preserve"> 5-5</t>
  </si>
  <si>
    <t xml:space="preserve"> 5-6</t>
  </si>
  <si>
    <t xml:space="preserve"> 5-7</t>
  </si>
  <si>
    <t xml:space="preserve"> 5-8</t>
  </si>
  <si>
    <t xml:space="preserve"> 5-9</t>
  </si>
  <si>
    <t xml:space="preserve"> 5-10</t>
  </si>
  <si>
    <t xml:space="preserve"> 5-11</t>
  </si>
  <si>
    <t xml:space="preserve"> 5-12</t>
  </si>
  <si>
    <t xml:space="preserve"> 6-12</t>
  </si>
  <si>
    <t xml:space="preserve"> 6-13</t>
  </si>
  <si>
    <t xml:space="preserve"> 6-14</t>
  </si>
  <si>
    <t xml:space="preserve"> 7-16</t>
  </si>
  <si>
    <t xml:space="preserve"> 8-16</t>
  </si>
  <si>
    <t xml:space="preserve"> 9-16</t>
  </si>
  <si>
    <t xml:space="preserve"> 10-16</t>
  </si>
  <si>
    <t xml:space="preserve"> 11-16</t>
  </si>
  <si>
    <t xml:space="preserve"> 11-17</t>
  </si>
  <si>
    <t xml:space="preserve"> 12-17</t>
  </si>
  <si>
    <t xml:space="preserve"> 13-17</t>
  </si>
  <si>
    <t>S.F. Civic Auditorium</t>
  </si>
  <si>
    <t>So. Mountain Arena</t>
  </si>
  <si>
    <t>SuperDome</t>
  </si>
  <si>
    <t>Moody Coliseum</t>
  </si>
  <si>
    <t>Merrimack College</t>
  </si>
  <si>
    <t>Minneapolis Audit.</t>
  </si>
  <si>
    <t>Omaha Civic Audit.</t>
  </si>
  <si>
    <t>Univ. of New Orleans</t>
  </si>
  <si>
    <t>Arena Record</t>
  </si>
  <si>
    <t>Home Attendance</t>
  </si>
  <si>
    <t>Away Attendance</t>
  </si>
  <si>
    <t>per Changing Places&gt;&gt;&gt;</t>
  </si>
  <si>
    <t>Games w/Attend</t>
  </si>
  <si>
    <t>in the Victory column, but not PT total.  Game averages based on 17 games</t>
  </si>
  <si>
    <t xml:space="preserve">** 2 Forfeit Victories of 2-0 St. Louis (Home) &amp; New England (away) reflect </t>
  </si>
  <si>
    <t>newspaper tabulation</t>
  </si>
  <si>
    <t>1980 - 1981  Schedule - Results</t>
  </si>
  <si>
    <t>471-A</t>
  </si>
  <si>
    <t>OT  7 game losing</t>
  </si>
  <si>
    <t>Home = 17 + Forf</t>
  </si>
  <si>
    <t>Away = 17 + Forf</t>
  </si>
  <si>
    <t>Blue=Winning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</si>
</sst>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14" fontId="3" fillId="0" borderId="0" xfId="0" applyNumberFormat="1" applyFont="1"/>
    <xf numFmtId="0" fontId="4" fillId="0" borderId="0" xfId="0" applyFont="1"/>
    <xf numFmtId="164" fontId="3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/>
    <xf numFmtId="0" fontId="7" fillId="0" borderId="4" xfId="0" applyFont="1" applyBorder="1" applyAlignment="1">
      <alignment horizontal="center"/>
    </xf>
    <xf numFmtId="165" fontId="7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1" fontId="7" fillId="2" borderId="7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5" fontId="7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164" fontId="3" fillId="0" borderId="0" xfId="1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166" fontId="3" fillId="0" borderId="0" xfId="0" applyNumberFormat="1" applyFont="1" applyAlignment="1">
      <alignment horizontal="center"/>
    </xf>
    <xf numFmtId="164" fontId="3" fillId="0" borderId="0" xfId="1" applyNumberFormat="1" applyFont="1" applyFill="1"/>
    <xf numFmtId="164" fontId="3" fillId="3" borderId="0" xfId="1" applyNumberFormat="1" applyFont="1" applyFill="1"/>
    <xf numFmtId="0" fontId="7" fillId="4" borderId="1" xfId="0" applyFont="1" applyFill="1" applyBorder="1" applyAlignment="1">
      <alignment horizontal="center"/>
    </xf>
    <xf numFmtId="164" fontId="9" fillId="0" borderId="0" xfId="0" applyNumberFormat="1" applyFont="1"/>
    <xf numFmtId="0" fontId="7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/>
    <xf numFmtId="0" fontId="12" fillId="2" borderId="2" xfId="0" applyFont="1" applyFill="1" applyBorder="1" applyAlignment="1">
      <alignment horizontal="center"/>
    </xf>
    <xf numFmtId="0" fontId="15" fillId="2" borderId="2" xfId="0" applyFont="1" applyFill="1" applyBorder="1"/>
    <xf numFmtId="0" fontId="15" fillId="2" borderId="3" xfId="0" applyFont="1" applyFill="1" applyBorder="1"/>
    <xf numFmtId="0" fontId="5" fillId="2" borderId="4" xfId="0" applyFont="1" applyFill="1" applyBorder="1"/>
    <xf numFmtId="164" fontId="5" fillId="2" borderId="0" xfId="0" applyNumberFormat="1" applyFont="1" applyFill="1"/>
    <xf numFmtId="43" fontId="5" fillId="2" borderId="5" xfId="1" applyFont="1" applyFill="1" applyBorder="1" applyAlignment="1">
      <alignment horizontal="center"/>
    </xf>
    <xf numFmtId="0" fontId="5" fillId="2" borderId="6" xfId="0" applyFont="1" applyFill="1" applyBorder="1"/>
    <xf numFmtId="164" fontId="5" fillId="2" borderId="7" xfId="0" applyNumberFormat="1" applyFont="1" applyFill="1" applyBorder="1"/>
    <xf numFmtId="0" fontId="5" fillId="2" borderId="7" xfId="0" applyFont="1" applyFill="1" applyBorder="1" applyAlignment="1">
      <alignment horizontal="center"/>
    </xf>
    <xf numFmtId="43" fontId="5" fillId="2" borderId="8" xfId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4" xfId="0" applyFont="1" applyFill="1" applyBorder="1"/>
    <xf numFmtId="0" fontId="5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5" fillId="2" borderId="7" xfId="0" applyFont="1" applyFill="1" applyBorder="1"/>
    <xf numFmtId="0" fontId="17" fillId="0" borderId="0" xfId="0" applyFont="1"/>
    <xf numFmtId="0" fontId="14" fillId="5" borderId="0" xfId="0" applyFont="1" applyFill="1"/>
    <xf numFmtId="164" fontId="5" fillId="5" borderId="0" xfId="1" applyNumberFormat="1" applyFont="1" applyFill="1" applyBorder="1"/>
    <xf numFmtId="0" fontId="3" fillId="6" borderId="0" xfId="0" applyFont="1" applyFill="1" applyAlignment="1">
      <alignment horizontal="center"/>
    </xf>
    <xf numFmtId="0" fontId="3" fillId="6" borderId="0" xfId="0" applyFont="1" applyFill="1"/>
    <xf numFmtId="14" fontId="3" fillId="6" borderId="0" xfId="0" applyNumberFormat="1" applyFont="1" applyFill="1"/>
    <xf numFmtId="0" fontId="4" fillId="6" borderId="0" xfId="0" applyFont="1" applyFill="1"/>
    <xf numFmtId="164" fontId="3" fillId="6" borderId="0" xfId="1" applyNumberFormat="1" applyFont="1" applyFill="1"/>
    <xf numFmtId="0" fontId="11" fillId="6" borderId="0" xfId="0" applyFont="1" applyFill="1"/>
    <xf numFmtId="0" fontId="11" fillId="6" borderId="0" xfId="0" applyFont="1" applyFill="1" applyAlignment="1">
      <alignment horizontal="center"/>
    </xf>
    <xf numFmtId="0" fontId="5" fillId="6" borderId="0" xfId="0" applyFont="1" applyFill="1"/>
    <xf numFmtId="0" fontId="6" fillId="6" borderId="0" xfId="0" applyFont="1" applyFill="1"/>
    <xf numFmtId="14" fontId="6" fillId="6" borderId="0" xfId="0" applyNumberFormat="1" applyFont="1" applyFill="1"/>
    <xf numFmtId="0" fontId="6" fillId="6" borderId="0" xfId="0" applyFont="1" applyFill="1" applyAlignment="1">
      <alignment horizontal="center"/>
    </xf>
    <xf numFmtId="164" fontId="3" fillId="6" borderId="0" xfId="1" applyNumberFormat="1" applyFont="1" applyFill="1" applyAlignment="1">
      <alignment horizontal="center"/>
    </xf>
    <xf numFmtId="0" fontId="13" fillId="6" borderId="0" xfId="0" applyFont="1" applyFill="1"/>
    <xf numFmtId="16" fontId="3" fillId="6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C3E3-CB0F-4BA0-B887-B5661F56F3C1}">
  <sheetPr>
    <pageSetUpPr fitToPage="1"/>
  </sheetPr>
  <dimension ref="A1:T49"/>
  <sheetViews>
    <sheetView tabSelected="1" workbookViewId="0"/>
  </sheetViews>
  <sheetFormatPr defaultRowHeight="14.4" x14ac:dyDescent="0.3"/>
  <cols>
    <col min="1" max="1" width="7.5546875" customWidth="1"/>
    <col min="2" max="2" width="9.21875" bestFit="1" customWidth="1"/>
    <col min="3" max="3" width="9.77734375" customWidth="1"/>
    <col min="4" max="4" width="6" bestFit="1" customWidth="1"/>
    <col min="5" max="5" width="12" customWidth="1"/>
    <col min="6" max="7" width="5.21875" bestFit="1" customWidth="1"/>
    <col min="8" max="8" width="14" customWidth="1"/>
    <col min="9" max="9" width="6" bestFit="1" customWidth="1"/>
    <col min="10" max="10" width="17.77734375" customWidth="1"/>
    <col min="11" max="11" width="9" customWidth="1"/>
    <col min="12" max="12" width="15.44140625" customWidth="1"/>
    <col min="13" max="13" width="12.21875" customWidth="1"/>
    <col min="14" max="14" width="7.6640625" customWidth="1"/>
    <col min="15" max="15" width="11.44140625" bestFit="1" customWidth="1"/>
    <col min="16" max="16" width="4" customWidth="1"/>
    <col min="17" max="17" width="4.44140625" customWidth="1"/>
    <col min="18" max="18" width="7" customWidth="1"/>
    <col min="19" max="19" width="6.77734375" customWidth="1"/>
    <col min="20" max="20" width="7" customWidth="1"/>
  </cols>
  <sheetData>
    <row r="1" spans="1:20" ht="21" x14ac:dyDescent="0.4">
      <c r="A1" s="44" t="s">
        <v>9</v>
      </c>
      <c r="B1" s="44"/>
      <c r="C1" s="44"/>
      <c r="D1" s="44"/>
      <c r="E1" s="44"/>
      <c r="F1" s="44"/>
      <c r="G1" s="44" t="s">
        <v>167</v>
      </c>
      <c r="H1" s="44"/>
      <c r="I1" s="44"/>
    </row>
    <row r="2" spans="1:20" ht="16.95" customHeight="1" x14ac:dyDescent="0.4">
      <c r="A2" s="44"/>
      <c r="B2" s="62"/>
      <c r="C2" s="44"/>
      <c r="D2" s="44"/>
      <c r="E2" s="44"/>
      <c r="F2" s="44"/>
      <c r="G2" s="44"/>
      <c r="H2" s="44"/>
      <c r="I2" s="44"/>
    </row>
    <row r="3" spans="1:20" ht="16.95" customHeight="1" x14ac:dyDescent="0.4">
      <c r="A3" s="44"/>
      <c r="B3" s="44"/>
      <c r="C3" s="44"/>
      <c r="D3" s="44"/>
      <c r="E3" s="44"/>
      <c r="F3" s="44"/>
      <c r="G3" s="44"/>
      <c r="H3" s="44"/>
      <c r="I3" s="44"/>
    </row>
    <row r="4" spans="1:20" ht="15" thickBot="1" x14ac:dyDescent="0.35">
      <c r="C4" s="8" t="s">
        <v>172</v>
      </c>
    </row>
    <row r="5" spans="1:20" x14ac:dyDescent="0.3">
      <c r="A5" s="2" t="s">
        <v>104</v>
      </c>
      <c r="B5" s="2" t="s">
        <v>0</v>
      </c>
      <c r="C5" s="3" t="s">
        <v>1</v>
      </c>
      <c r="D5" s="2" t="s">
        <v>2</v>
      </c>
      <c r="E5" s="2" t="s">
        <v>3</v>
      </c>
      <c r="F5" s="2" t="s">
        <v>4</v>
      </c>
      <c r="G5" s="2" t="s">
        <v>4</v>
      </c>
      <c r="H5" s="2" t="s">
        <v>5</v>
      </c>
      <c r="I5" s="2" t="s">
        <v>2</v>
      </c>
      <c r="J5" s="2" t="s">
        <v>7</v>
      </c>
      <c r="K5" s="2" t="s">
        <v>8</v>
      </c>
      <c r="L5" s="2" t="s">
        <v>6</v>
      </c>
      <c r="M5" s="27" t="s">
        <v>103</v>
      </c>
      <c r="N5" s="27" t="s">
        <v>2</v>
      </c>
      <c r="O5" s="39" t="s">
        <v>105</v>
      </c>
      <c r="P5" s="15" t="s">
        <v>106</v>
      </c>
      <c r="Q5" s="15" t="s">
        <v>107</v>
      </c>
      <c r="R5" s="15" t="s">
        <v>108</v>
      </c>
      <c r="S5" s="15" t="s">
        <v>109</v>
      </c>
      <c r="T5" s="41" t="s">
        <v>110</v>
      </c>
    </row>
    <row r="6" spans="1:20" ht="16.95" customHeight="1" x14ac:dyDescent="0.3">
      <c r="A6" s="5">
        <v>365</v>
      </c>
      <c r="B6" s="4" t="s">
        <v>17</v>
      </c>
      <c r="C6" s="7">
        <v>29567</v>
      </c>
      <c r="D6" s="5" t="s">
        <v>18</v>
      </c>
      <c r="E6" s="8" t="s">
        <v>23</v>
      </c>
      <c r="F6" s="4">
        <v>104</v>
      </c>
      <c r="G6" s="4">
        <v>102</v>
      </c>
      <c r="H6" s="4" t="s">
        <v>11</v>
      </c>
      <c r="I6" s="5" t="s">
        <v>12</v>
      </c>
      <c r="J6" s="4" t="s">
        <v>151</v>
      </c>
      <c r="K6" s="33">
        <v>1973</v>
      </c>
      <c r="L6" s="4"/>
      <c r="M6" s="31" t="s">
        <v>116</v>
      </c>
      <c r="N6" s="32" t="s">
        <v>117</v>
      </c>
      <c r="O6" s="34" t="s">
        <v>23</v>
      </c>
      <c r="P6" s="5">
        <v>0</v>
      </c>
      <c r="Q6" s="5">
        <v>3</v>
      </c>
      <c r="R6" s="6">
        <f>+P6/(P6+Q6)</f>
        <v>0</v>
      </c>
      <c r="S6" s="5">
        <f>102+80+128</f>
        <v>310</v>
      </c>
      <c r="T6" s="42">
        <f>104+87+129</f>
        <v>320</v>
      </c>
    </row>
    <row r="7" spans="1:20" ht="16.95" customHeight="1" x14ac:dyDescent="0.3">
      <c r="A7" s="65">
        <v>371</v>
      </c>
      <c r="B7" s="66" t="s">
        <v>29</v>
      </c>
      <c r="C7" s="67">
        <v>29572</v>
      </c>
      <c r="D7" s="65" t="s">
        <v>39</v>
      </c>
      <c r="E7" s="66" t="s">
        <v>11</v>
      </c>
      <c r="F7" s="66">
        <v>77</v>
      </c>
      <c r="G7" s="66">
        <v>104</v>
      </c>
      <c r="H7" s="68" t="s">
        <v>24</v>
      </c>
      <c r="I7" s="65" t="s">
        <v>40</v>
      </c>
      <c r="J7" s="66" t="s">
        <v>152</v>
      </c>
      <c r="K7" s="69">
        <v>780</v>
      </c>
      <c r="L7" s="66"/>
      <c r="M7" s="70" t="s">
        <v>116</v>
      </c>
      <c r="N7" s="71" t="s">
        <v>118</v>
      </c>
      <c r="O7" s="35" t="s">
        <v>49</v>
      </c>
      <c r="P7" s="5">
        <v>1</v>
      </c>
      <c r="Q7" s="5">
        <v>1</v>
      </c>
      <c r="R7" s="6">
        <f t="shared" ref="R7:R9" si="0">+P7/(P7+Q7)</f>
        <v>0.5</v>
      </c>
      <c r="S7" s="5">
        <f>88+92</f>
        <v>180</v>
      </c>
      <c r="T7" s="42">
        <f>94+87</f>
        <v>181</v>
      </c>
    </row>
    <row r="8" spans="1:20" ht="16.95" customHeight="1" x14ac:dyDescent="0.3">
      <c r="A8" s="5">
        <v>374</v>
      </c>
      <c r="B8" s="4" t="s">
        <v>17</v>
      </c>
      <c r="C8" s="7">
        <v>29574</v>
      </c>
      <c r="D8" s="5" t="s">
        <v>16</v>
      </c>
      <c r="E8" s="4" t="s">
        <v>11</v>
      </c>
      <c r="F8" s="4">
        <v>81</v>
      </c>
      <c r="G8" s="4">
        <v>94</v>
      </c>
      <c r="H8" s="8" t="s">
        <v>31</v>
      </c>
      <c r="I8" s="5" t="s">
        <v>41</v>
      </c>
      <c r="J8" s="4" t="s">
        <v>153</v>
      </c>
      <c r="K8" s="37">
        <v>1310</v>
      </c>
      <c r="L8" s="4"/>
      <c r="M8" s="31" t="s">
        <v>116</v>
      </c>
      <c r="N8" s="32" t="s">
        <v>119</v>
      </c>
      <c r="O8" s="35" t="s">
        <v>24</v>
      </c>
      <c r="P8" s="5">
        <v>1</v>
      </c>
      <c r="Q8" s="5">
        <v>1</v>
      </c>
      <c r="R8" s="6">
        <f t="shared" si="0"/>
        <v>0.5</v>
      </c>
      <c r="S8" s="5">
        <f>128+94</f>
        <v>222</v>
      </c>
      <c r="T8" s="42">
        <f>117+96</f>
        <v>213</v>
      </c>
    </row>
    <row r="9" spans="1:20" ht="16.95" customHeight="1" x14ac:dyDescent="0.3">
      <c r="A9" s="65">
        <v>375</v>
      </c>
      <c r="B9" s="66" t="s">
        <v>13</v>
      </c>
      <c r="C9" s="67">
        <v>29575</v>
      </c>
      <c r="D9" s="65" t="s">
        <v>42</v>
      </c>
      <c r="E9" s="66" t="s">
        <v>11</v>
      </c>
      <c r="F9" s="66">
        <v>76</v>
      </c>
      <c r="G9" s="66">
        <v>114</v>
      </c>
      <c r="H9" s="68" t="s">
        <v>23</v>
      </c>
      <c r="I9" s="65" t="s">
        <v>43</v>
      </c>
      <c r="J9" s="66" t="s">
        <v>154</v>
      </c>
      <c r="K9" s="69">
        <v>973</v>
      </c>
      <c r="L9" s="66"/>
      <c r="M9" s="70" t="s">
        <v>116</v>
      </c>
      <c r="N9" s="71" t="s">
        <v>120</v>
      </c>
      <c r="O9" s="35" t="s">
        <v>31</v>
      </c>
      <c r="P9" s="5">
        <v>3</v>
      </c>
      <c r="Q9" s="5">
        <v>0</v>
      </c>
      <c r="R9" s="6">
        <f t="shared" si="0"/>
        <v>1</v>
      </c>
      <c r="S9" s="5">
        <f>110+93+124</f>
        <v>327</v>
      </c>
      <c r="T9" s="42">
        <f>99+81+106</f>
        <v>286</v>
      </c>
    </row>
    <row r="10" spans="1:20" ht="16.95" customHeight="1" x14ac:dyDescent="0.3">
      <c r="A10" s="5">
        <v>379</v>
      </c>
      <c r="B10" s="4" t="s">
        <v>21</v>
      </c>
      <c r="C10" s="7">
        <v>29583</v>
      </c>
      <c r="D10" s="5" t="s">
        <v>44</v>
      </c>
      <c r="E10" s="8" t="s">
        <v>23</v>
      </c>
      <c r="F10" s="4">
        <v>87</v>
      </c>
      <c r="G10" s="4">
        <v>80</v>
      </c>
      <c r="H10" s="4" t="s">
        <v>11</v>
      </c>
      <c r="I10" s="5" t="s">
        <v>45</v>
      </c>
      <c r="J10" s="4" t="s">
        <v>151</v>
      </c>
      <c r="K10" s="33">
        <v>1026</v>
      </c>
      <c r="L10" s="4"/>
      <c r="M10" s="31" t="s">
        <v>116</v>
      </c>
      <c r="N10" s="32" t="s">
        <v>121</v>
      </c>
      <c r="O10" s="35" t="s">
        <v>11</v>
      </c>
      <c r="P10" s="5"/>
      <c r="Q10" s="5"/>
      <c r="R10" s="6"/>
      <c r="S10" s="5"/>
      <c r="T10" s="42"/>
    </row>
    <row r="11" spans="1:20" ht="16.95" customHeight="1" x14ac:dyDescent="0.3">
      <c r="A11" s="65">
        <v>381</v>
      </c>
      <c r="B11" s="66" t="s">
        <v>15</v>
      </c>
      <c r="C11" s="67">
        <v>29585</v>
      </c>
      <c r="D11" s="65" t="s">
        <v>46</v>
      </c>
      <c r="E11" s="66" t="s">
        <v>22</v>
      </c>
      <c r="F11" s="66">
        <v>95</v>
      </c>
      <c r="G11" s="66">
        <v>103</v>
      </c>
      <c r="H11" s="68" t="s">
        <v>11</v>
      </c>
      <c r="I11" s="65" t="s">
        <v>47</v>
      </c>
      <c r="J11" s="66" t="s">
        <v>151</v>
      </c>
      <c r="K11" s="69">
        <v>1087</v>
      </c>
      <c r="L11" s="66"/>
      <c r="M11" s="70" t="s">
        <v>116</v>
      </c>
      <c r="N11" s="71" t="s">
        <v>122</v>
      </c>
      <c r="O11" s="34"/>
      <c r="P11" s="5"/>
      <c r="Q11" s="5"/>
      <c r="R11" s="6"/>
      <c r="S11" s="5"/>
      <c r="T11" s="42"/>
    </row>
    <row r="12" spans="1:20" ht="16.95" customHeight="1" x14ac:dyDescent="0.3">
      <c r="A12" s="5">
        <v>387</v>
      </c>
      <c r="B12" s="4" t="s">
        <v>21</v>
      </c>
      <c r="C12" s="7">
        <v>29590</v>
      </c>
      <c r="D12" s="5" t="s">
        <v>48</v>
      </c>
      <c r="E12" s="8" t="s">
        <v>49</v>
      </c>
      <c r="F12" s="4">
        <v>94</v>
      </c>
      <c r="G12" s="4">
        <v>88</v>
      </c>
      <c r="H12" s="4" t="s">
        <v>11</v>
      </c>
      <c r="I12" s="5" t="s">
        <v>48</v>
      </c>
      <c r="J12" s="4" t="s">
        <v>151</v>
      </c>
      <c r="K12" s="37">
        <v>1102</v>
      </c>
      <c r="L12" s="4"/>
      <c r="M12" s="31" t="s">
        <v>123</v>
      </c>
      <c r="N12" s="32" t="s">
        <v>117</v>
      </c>
      <c r="O12" s="35" t="s">
        <v>19</v>
      </c>
      <c r="P12" s="5">
        <v>2</v>
      </c>
      <c r="Q12" s="5">
        <v>0</v>
      </c>
      <c r="R12" s="6">
        <f t="shared" ref="R12:R15" si="1">+P12/(P12+Q12)</f>
        <v>1</v>
      </c>
      <c r="S12" s="5">
        <f>93+116</f>
        <v>209</v>
      </c>
      <c r="T12" s="42">
        <f>87+110</f>
        <v>197</v>
      </c>
    </row>
    <row r="13" spans="1:20" ht="16.95" customHeight="1" x14ac:dyDescent="0.3">
      <c r="A13" s="65">
        <v>389</v>
      </c>
      <c r="B13" s="66" t="s">
        <v>15</v>
      </c>
      <c r="C13" s="67">
        <v>29592</v>
      </c>
      <c r="D13" s="65" t="s">
        <v>50</v>
      </c>
      <c r="E13" s="66" t="s">
        <v>49</v>
      </c>
      <c r="F13" s="66">
        <v>87</v>
      </c>
      <c r="G13" s="66">
        <v>92</v>
      </c>
      <c r="H13" s="68" t="s">
        <v>11</v>
      </c>
      <c r="I13" s="65" t="s">
        <v>51</v>
      </c>
      <c r="J13" s="66" t="s">
        <v>151</v>
      </c>
      <c r="K13" s="69">
        <v>780</v>
      </c>
      <c r="L13" s="66"/>
      <c r="M13" s="70" t="s">
        <v>123</v>
      </c>
      <c r="N13" s="71" t="s">
        <v>124</v>
      </c>
      <c r="O13" s="35" t="s">
        <v>22</v>
      </c>
      <c r="P13" s="5">
        <v>2</v>
      </c>
      <c r="Q13" s="5">
        <v>0</v>
      </c>
      <c r="R13" s="6">
        <f t="shared" si="1"/>
        <v>1</v>
      </c>
      <c r="S13" s="5">
        <f>103+122</f>
        <v>225</v>
      </c>
      <c r="T13" s="42">
        <f>95+61</f>
        <v>156</v>
      </c>
    </row>
    <row r="14" spans="1:20" ht="16.95" customHeight="1" x14ac:dyDescent="0.3">
      <c r="A14" s="5">
        <v>397</v>
      </c>
      <c r="B14" s="4" t="s">
        <v>13</v>
      </c>
      <c r="C14" s="7">
        <v>29596</v>
      </c>
      <c r="D14" s="5" t="s">
        <v>52</v>
      </c>
      <c r="E14" s="4" t="s">
        <v>11</v>
      </c>
      <c r="F14" s="4">
        <v>92</v>
      </c>
      <c r="G14" s="4">
        <v>101</v>
      </c>
      <c r="H14" s="8" t="s">
        <v>25</v>
      </c>
      <c r="I14" s="5" t="s">
        <v>53</v>
      </c>
      <c r="J14" s="4" t="s">
        <v>26</v>
      </c>
      <c r="K14" s="37">
        <v>842</v>
      </c>
      <c r="L14" s="4"/>
      <c r="M14" s="31" t="s">
        <v>123</v>
      </c>
      <c r="N14" s="32" t="s">
        <v>125</v>
      </c>
      <c r="O14" s="35" t="s">
        <v>64</v>
      </c>
      <c r="P14" s="5">
        <v>1</v>
      </c>
      <c r="Q14" s="5">
        <v>1</v>
      </c>
      <c r="R14" s="6">
        <f t="shared" si="1"/>
        <v>0.5</v>
      </c>
      <c r="S14" s="5">
        <f>111+104</f>
        <v>215</v>
      </c>
      <c r="T14" s="42">
        <f>122+98</f>
        <v>220</v>
      </c>
    </row>
    <row r="15" spans="1:20" ht="16.95" customHeight="1" x14ac:dyDescent="0.3">
      <c r="A15" s="65">
        <v>400</v>
      </c>
      <c r="B15" s="66" t="s">
        <v>21</v>
      </c>
      <c r="C15" s="67">
        <v>29597</v>
      </c>
      <c r="D15" s="65" t="s">
        <v>54</v>
      </c>
      <c r="E15" s="68" t="s">
        <v>11</v>
      </c>
      <c r="F15" s="66">
        <v>104</v>
      </c>
      <c r="G15" s="66">
        <v>102</v>
      </c>
      <c r="H15" s="66" t="s">
        <v>49</v>
      </c>
      <c r="I15" s="65" t="s">
        <v>55</v>
      </c>
      <c r="J15" s="66" t="s">
        <v>155</v>
      </c>
      <c r="K15" s="69">
        <v>650</v>
      </c>
      <c r="L15" s="72" t="s">
        <v>14</v>
      </c>
      <c r="M15" s="70" t="s">
        <v>123</v>
      </c>
      <c r="N15" s="71" t="s">
        <v>126</v>
      </c>
      <c r="O15" s="35" t="s">
        <v>114</v>
      </c>
      <c r="P15" s="5">
        <v>1</v>
      </c>
      <c r="Q15" s="5">
        <v>1</v>
      </c>
      <c r="R15" s="6">
        <f t="shared" si="1"/>
        <v>0.5</v>
      </c>
      <c r="S15" s="5">
        <f>92</f>
        <v>92</v>
      </c>
      <c r="T15" s="42">
        <v>96</v>
      </c>
    </row>
    <row r="16" spans="1:20" ht="16.95" customHeight="1" x14ac:dyDescent="0.3">
      <c r="A16" s="5">
        <v>401</v>
      </c>
      <c r="B16" s="4" t="s">
        <v>33</v>
      </c>
      <c r="C16" s="7">
        <v>29598</v>
      </c>
      <c r="D16" s="5" t="s">
        <v>56</v>
      </c>
      <c r="E16" s="4" t="s">
        <v>11</v>
      </c>
      <c r="F16" s="4">
        <v>104</v>
      </c>
      <c r="G16" s="4">
        <v>119</v>
      </c>
      <c r="H16" s="8" t="s">
        <v>24</v>
      </c>
      <c r="I16" s="5" t="s">
        <v>57</v>
      </c>
      <c r="J16" s="4" t="s">
        <v>152</v>
      </c>
      <c r="K16" s="37">
        <v>1104</v>
      </c>
      <c r="L16" s="4"/>
      <c r="M16" s="31" t="s">
        <v>123</v>
      </c>
      <c r="N16" s="32" t="s">
        <v>127</v>
      </c>
      <c r="O16" s="35"/>
      <c r="P16" s="4"/>
      <c r="Q16" s="4"/>
      <c r="R16" s="4"/>
      <c r="S16" s="5"/>
      <c r="T16" s="42"/>
    </row>
    <row r="17" spans="1:20" ht="16.95" customHeight="1" x14ac:dyDescent="0.3">
      <c r="A17" s="65">
        <v>403</v>
      </c>
      <c r="B17" s="73" t="s">
        <v>10</v>
      </c>
      <c r="C17" s="74">
        <v>29601</v>
      </c>
      <c r="D17" s="75" t="s">
        <v>58</v>
      </c>
      <c r="E17" s="68" t="s">
        <v>11</v>
      </c>
      <c r="F17" s="73">
        <v>2</v>
      </c>
      <c r="G17" s="73">
        <v>0</v>
      </c>
      <c r="H17" s="73" t="s">
        <v>49</v>
      </c>
      <c r="I17" s="75" t="s">
        <v>28</v>
      </c>
      <c r="J17" s="66"/>
      <c r="K17" s="38"/>
      <c r="L17" s="73" t="s">
        <v>59</v>
      </c>
      <c r="M17" s="70" t="s">
        <v>123</v>
      </c>
      <c r="N17" s="71" t="s">
        <v>128</v>
      </c>
      <c r="O17" s="18" t="s">
        <v>113</v>
      </c>
      <c r="P17" s="16">
        <f>SUM(P6:P16)</f>
        <v>11</v>
      </c>
      <c r="Q17" s="16">
        <f>SUM(Q6:Q16)</f>
        <v>7</v>
      </c>
      <c r="R17" s="19">
        <f>+P17/R18</f>
        <v>0.6470588235294118</v>
      </c>
      <c r="S17" s="28">
        <f t="shared" ref="S17:T17" si="2">SUM(S6:S16)</f>
        <v>1780</v>
      </c>
      <c r="T17" s="29">
        <f t="shared" si="2"/>
        <v>1669</v>
      </c>
    </row>
    <row r="18" spans="1:20" ht="16.95" customHeight="1" thickBot="1" x14ac:dyDescent="0.35">
      <c r="A18" s="5">
        <v>406</v>
      </c>
      <c r="B18" s="4" t="s">
        <v>17</v>
      </c>
      <c r="C18" s="7">
        <v>29602</v>
      </c>
      <c r="D18" s="5" t="s">
        <v>60</v>
      </c>
      <c r="E18" s="4" t="s">
        <v>11</v>
      </c>
      <c r="F18" s="4">
        <v>90</v>
      </c>
      <c r="G18" s="4">
        <v>97</v>
      </c>
      <c r="H18" s="8" t="s">
        <v>22</v>
      </c>
      <c r="I18" s="5" t="s">
        <v>61</v>
      </c>
      <c r="J18" s="4" t="s">
        <v>156</v>
      </c>
      <c r="K18" s="33">
        <v>2115</v>
      </c>
      <c r="L18" s="11" t="s">
        <v>62</v>
      </c>
      <c r="M18" s="31" t="s">
        <v>123</v>
      </c>
      <c r="N18" s="32" t="s">
        <v>129</v>
      </c>
      <c r="O18" s="20"/>
      <c r="P18" s="21"/>
      <c r="Q18" s="21"/>
      <c r="R18" s="22">
        <f>+P17+Q17-1</f>
        <v>17</v>
      </c>
      <c r="S18" s="55">
        <f>+S17/R18</f>
        <v>104.70588235294117</v>
      </c>
      <c r="T18" s="56">
        <f>+T17/R18</f>
        <v>98.17647058823529</v>
      </c>
    </row>
    <row r="19" spans="1:20" ht="16.95" customHeight="1" x14ac:dyDescent="0.3">
      <c r="A19" s="65">
        <v>410</v>
      </c>
      <c r="B19" s="66" t="s">
        <v>21</v>
      </c>
      <c r="C19" s="67">
        <v>29604</v>
      </c>
      <c r="D19" s="65" t="s">
        <v>63</v>
      </c>
      <c r="E19" s="66" t="s">
        <v>11</v>
      </c>
      <c r="F19" s="66">
        <v>105</v>
      </c>
      <c r="G19" s="66">
        <v>116</v>
      </c>
      <c r="H19" s="68" t="s">
        <v>64</v>
      </c>
      <c r="I19" s="65" t="s">
        <v>27</v>
      </c>
      <c r="J19" s="66" t="s">
        <v>157</v>
      </c>
      <c r="K19" s="69">
        <v>1832</v>
      </c>
      <c r="L19" s="66"/>
      <c r="M19" s="70" t="s">
        <v>123</v>
      </c>
      <c r="N19" s="71" t="s">
        <v>130</v>
      </c>
      <c r="O19" s="25" t="s">
        <v>165</v>
      </c>
      <c r="P19" s="25"/>
      <c r="Q19" s="25"/>
      <c r="R19" s="40"/>
      <c r="S19" s="12"/>
      <c r="T19" s="12"/>
    </row>
    <row r="20" spans="1:20" ht="16.95" customHeight="1" thickBot="1" x14ac:dyDescent="0.35">
      <c r="A20" s="5">
        <v>413</v>
      </c>
      <c r="B20" s="4" t="s">
        <v>15</v>
      </c>
      <c r="C20" s="7">
        <v>29606</v>
      </c>
      <c r="D20" s="5" t="s">
        <v>30</v>
      </c>
      <c r="E20" s="4" t="s">
        <v>31</v>
      </c>
      <c r="F20" s="4">
        <v>99</v>
      </c>
      <c r="G20" s="4">
        <v>110</v>
      </c>
      <c r="H20" s="8" t="s">
        <v>11</v>
      </c>
      <c r="I20" s="5" t="s">
        <v>65</v>
      </c>
      <c r="J20" s="4" t="s">
        <v>151</v>
      </c>
      <c r="K20" s="33">
        <v>1465</v>
      </c>
      <c r="L20" s="4"/>
      <c r="M20" s="31" t="s">
        <v>123</v>
      </c>
      <c r="N20" s="32" t="s">
        <v>131</v>
      </c>
      <c r="O20" s="25" t="s">
        <v>164</v>
      </c>
      <c r="P20" s="26"/>
      <c r="Q20" s="26"/>
      <c r="R20" s="26"/>
      <c r="S20" s="43"/>
      <c r="T20" s="43"/>
    </row>
    <row r="21" spans="1:20" ht="16.95" customHeight="1" x14ac:dyDescent="0.3">
      <c r="A21" s="65">
        <v>415</v>
      </c>
      <c r="B21" s="66" t="s">
        <v>10</v>
      </c>
      <c r="C21" s="67">
        <v>29608</v>
      </c>
      <c r="D21" s="65" t="s">
        <v>66</v>
      </c>
      <c r="E21" s="66" t="s">
        <v>19</v>
      </c>
      <c r="F21" s="66">
        <v>87</v>
      </c>
      <c r="G21" s="66">
        <v>93</v>
      </c>
      <c r="H21" s="68" t="s">
        <v>11</v>
      </c>
      <c r="I21" s="65" t="s">
        <v>67</v>
      </c>
      <c r="J21" s="66" t="s">
        <v>151</v>
      </c>
      <c r="K21" s="69">
        <v>1822</v>
      </c>
      <c r="L21" s="66"/>
      <c r="M21" s="70" t="s">
        <v>123</v>
      </c>
      <c r="N21" s="71" t="s">
        <v>132</v>
      </c>
      <c r="O21" s="39" t="s">
        <v>111</v>
      </c>
      <c r="P21" s="15" t="s">
        <v>106</v>
      </c>
      <c r="Q21" s="15" t="s">
        <v>107</v>
      </c>
      <c r="R21" s="15" t="s">
        <v>108</v>
      </c>
      <c r="S21" s="15" t="s">
        <v>109</v>
      </c>
      <c r="T21" s="41" t="s">
        <v>110</v>
      </c>
    </row>
    <row r="22" spans="1:20" ht="16.95" customHeight="1" x14ac:dyDescent="0.3">
      <c r="A22" s="5">
        <v>432</v>
      </c>
      <c r="B22" s="4" t="s">
        <v>21</v>
      </c>
      <c r="C22" s="7">
        <v>29618</v>
      </c>
      <c r="D22" s="5" t="s">
        <v>68</v>
      </c>
      <c r="E22" s="8" t="s">
        <v>25</v>
      </c>
      <c r="F22" s="4">
        <v>96</v>
      </c>
      <c r="G22" s="4">
        <v>92</v>
      </c>
      <c r="H22" s="4" t="s">
        <v>11</v>
      </c>
      <c r="I22" s="5" t="s">
        <v>69</v>
      </c>
      <c r="J22" s="4" t="s">
        <v>151</v>
      </c>
      <c r="K22" s="33">
        <v>1537</v>
      </c>
      <c r="L22" s="4"/>
      <c r="M22" s="31" t="s">
        <v>123</v>
      </c>
      <c r="N22" s="32" t="s">
        <v>133</v>
      </c>
      <c r="O22" s="34" t="s">
        <v>23</v>
      </c>
      <c r="P22" s="5">
        <v>0</v>
      </c>
      <c r="Q22" s="5">
        <v>2</v>
      </c>
      <c r="R22" s="6">
        <f>+P22/(P22+Q22)</f>
        <v>0</v>
      </c>
      <c r="S22" s="5">
        <f>76+104</f>
        <v>180</v>
      </c>
      <c r="T22" s="42">
        <f>114+109</f>
        <v>223</v>
      </c>
    </row>
    <row r="23" spans="1:20" ht="16.95" customHeight="1" x14ac:dyDescent="0.3">
      <c r="A23" s="65">
        <v>434</v>
      </c>
      <c r="B23" s="66" t="s">
        <v>33</v>
      </c>
      <c r="C23" s="67">
        <v>29619</v>
      </c>
      <c r="D23" s="65" t="s">
        <v>70</v>
      </c>
      <c r="E23" s="68" t="s">
        <v>64</v>
      </c>
      <c r="F23" s="66">
        <v>122</v>
      </c>
      <c r="G23" s="66">
        <v>111</v>
      </c>
      <c r="H23" s="66" t="s">
        <v>11</v>
      </c>
      <c r="I23" s="65" t="s">
        <v>35</v>
      </c>
      <c r="J23" s="66" t="s">
        <v>151</v>
      </c>
      <c r="K23" s="76">
        <v>350</v>
      </c>
      <c r="L23" s="77" t="s">
        <v>166</v>
      </c>
      <c r="M23" s="70" t="s">
        <v>123</v>
      </c>
      <c r="N23" s="71" t="s">
        <v>134</v>
      </c>
      <c r="O23" s="35" t="s">
        <v>115</v>
      </c>
      <c r="P23" s="5">
        <v>2</v>
      </c>
      <c r="Q23" s="5">
        <v>0</v>
      </c>
      <c r="R23" s="6">
        <v>0</v>
      </c>
      <c r="S23" s="5">
        <f>102</f>
        <v>102</v>
      </c>
      <c r="T23" s="42">
        <v>104</v>
      </c>
    </row>
    <row r="24" spans="1:20" ht="16.95" customHeight="1" x14ac:dyDescent="0.3">
      <c r="A24" s="5">
        <v>439</v>
      </c>
      <c r="B24" s="4" t="s">
        <v>29</v>
      </c>
      <c r="C24" s="7">
        <v>29628</v>
      </c>
      <c r="D24" s="5" t="s">
        <v>34</v>
      </c>
      <c r="E24" s="4" t="s">
        <v>11</v>
      </c>
      <c r="F24" s="4">
        <v>116</v>
      </c>
      <c r="G24" s="4">
        <v>143</v>
      </c>
      <c r="H24" s="8" t="s">
        <v>19</v>
      </c>
      <c r="I24" s="5" t="s">
        <v>32</v>
      </c>
      <c r="J24" s="4" t="s">
        <v>20</v>
      </c>
      <c r="K24" s="37">
        <v>1247</v>
      </c>
      <c r="L24" s="4"/>
      <c r="M24" s="31" t="s">
        <v>123</v>
      </c>
      <c r="N24" s="32" t="s">
        <v>135</v>
      </c>
      <c r="O24" s="35" t="s">
        <v>24</v>
      </c>
      <c r="P24" s="5">
        <v>0</v>
      </c>
      <c r="Q24" s="5">
        <v>4</v>
      </c>
      <c r="R24" s="6">
        <f t="shared" ref="R24:R25" si="3">+P24/(P24+Q24)</f>
        <v>0</v>
      </c>
      <c r="S24" s="5">
        <f>77+104+113+106</f>
        <v>400</v>
      </c>
      <c r="T24" s="42">
        <f>104+119+129+115</f>
        <v>467</v>
      </c>
    </row>
    <row r="25" spans="1:20" ht="16.95" customHeight="1" x14ac:dyDescent="0.3">
      <c r="A25" s="65">
        <v>441</v>
      </c>
      <c r="B25" s="66" t="s">
        <v>10</v>
      </c>
      <c r="C25" s="67">
        <v>29629</v>
      </c>
      <c r="D25" s="65" t="s">
        <v>71</v>
      </c>
      <c r="E25" s="66" t="s">
        <v>11</v>
      </c>
      <c r="F25" s="66">
        <v>102</v>
      </c>
      <c r="G25" s="66">
        <v>118</v>
      </c>
      <c r="H25" s="68" t="s">
        <v>64</v>
      </c>
      <c r="I25" s="65" t="s">
        <v>72</v>
      </c>
      <c r="J25" s="66" t="s">
        <v>157</v>
      </c>
      <c r="K25" s="76">
        <v>1015</v>
      </c>
      <c r="L25" s="66"/>
      <c r="M25" s="70" t="s">
        <v>123</v>
      </c>
      <c r="N25" s="71" t="s">
        <v>136</v>
      </c>
      <c r="O25" s="35" t="s">
        <v>31</v>
      </c>
      <c r="P25" s="5">
        <v>0</v>
      </c>
      <c r="Q25" s="5">
        <v>2</v>
      </c>
      <c r="R25" s="6">
        <f t="shared" si="3"/>
        <v>0</v>
      </c>
      <c r="S25" s="5">
        <f>81+113</f>
        <v>194</v>
      </c>
      <c r="T25" s="42">
        <f>94+126</f>
        <v>220</v>
      </c>
    </row>
    <row r="26" spans="1:20" ht="16.95" customHeight="1" x14ac:dyDescent="0.3">
      <c r="A26" s="5">
        <v>445</v>
      </c>
      <c r="B26" s="4" t="s">
        <v>21</v>
      </c>
      <c r="C26" s="7">
        <v>29632</v>
      </c>
      <c r="D26" s="14" t="s">
        <v>73</v>
      </c>
      <c r="E26" s="4" t="s">
        <v>11</v>
      </c>
      <c r="F26" s="4">
        <v>104</v>
      </c>
      <c r="G26" s="4">
        <v>109</v>
      </c>
      <c r="H26" s="8" t="s">
        <v>23</v>
      </c>
      <c r="I26" s="5" t="s">
        <v>74</v>
      </c>
      <c r="J26" s="4" t="s">
        <v>154</v>
      </c>
      <c r="K26" s="33">
        <v>4562</v>
      </c>
      <c r="L26" s="4"/>
      <c r="M26" s="31" t="s">
        <v>123</v>
      </c>
      <c r="N26" s="32" t="s">
        <v>137</v>
      </c>
      <c r="O26" s="35" t="s">
        <v>11</v>
      </c>
      <c r="P26" s="5"/>
      <c r="Q26" s="5"/>
      <c r="R26" s="6"/>
      <c r="S26" s="5"/>
      <c r="T26" s="42"/>
    </row>
    <row r="27" spans="1:20" ht="16.95" customHeight="1" x14ac:dyDescent="0.3">
      <c r="A27" s="65">
        <v>452</v>
      </c>
      <c r="B27" s="66" t="s">
        <v>13</v>
      </c>
      <c r="C27" s="67">
        <v>29638.001234567902</v>
      </c>
      <c r="D27" s="78" t="s">
        <v>75</v>
      </c>
      <c r="E27" s="66" t="s">
        <v>11</v>
      </c>
      <c r="F27" s="66">
        <v>113</v>
      </c>
      <c r="G27" s="66">
        <v>126</v>
      </c>
      <c r="H27" s="68" t="s">
        <v>31</v>
      </c>
      <c r="I27" s="65" t="s">
        <v>76</v>
      </c>
      <c r="J27" s="66" t="s">
        <v>158</v>
      </c>
      <c r="K27" s="76">
        <v>405</v>
      </c>
      <c r="L27" s="66"/>
      <c r="M27" s="70" t="s">
        <v>123</v>
      </c>
      <c r="N27" s="71" t="s">
        <v>138</v>
      </c>
      <c r="O27" s="34"/>
      <c r="P27" s="5"/>
      <c r="Q27" s="5"/>
      <c r="R27" s="6"/>
      <c r="S27" s="5"/>
      <c r="T27" s="42"/>
    </row>
    <row r="28" spans="1:20" ht="16.95" customHeight="1" x14ac:dyDescent="0.3">
      <c r="A28" s="5">
        <v>458</v>
      </c>
      <c r="B28" s="4" t="s">
        <v>17</v>
      </c>
      <c r="C28" s="7">
        <v>29644.001234567902</v>
      </c>
      <c r="D28" s="5" t="s">
        <v>77</v>
      </c>
      <c r="E28" s="8" t="s">
        <v>23</v>
      </c>
      <c r="F28" s="4">
        <v>129</v>
      </c>
      <c r="G28" s="4">
        <v>128</v>
      </c>
      <c r="H28" s="4" t="s">
        <v>11</v>
      </c>
      <c r="I28" s="14" t="s">
        <v>78</v>
      </c>
      <c r="J28" s="4" t="s">
        <v>151</v>
      </c>
      <c r="K28" s="33">
        <v>2880</v>
      </c>
      <c r="L28" s="10" t="s">
        <v>169</v>
      </c>
      <c r="M28" s="31" t="s">
        <v>123</v>
      </c>
      <c r="N28" s="32" t="s">
        <v>139</v>
      </c>
      <c r="O28" s="35" t="s">
        <v>19</v>
      </c>
      <c r="P28" s="5">
        <v>0</v>
      </c>
      <c r="Q28" s="5">
        <v>2</v>
      </c>
      <c r="R28" s="6">
        <f t="shared" ref="R28:R31" si="4">+P28/(P28+Q28)</f>
        <v>0</v>
      </c>
      <c r="S28" s="5">
        <f>116+117</f>
        <v>233</v>
      </c>
      <c r="T28" s="42">
        <f>143+140</f>
        <v>283</v>
      </c>
    </row>
    <row r="29" spans="1:20" ht="16.95" customHeight="1" x14ac:dyDescent="0.3">
      <c r="A29" s="65">
        <v>466</v>
      </c>
      <c r="B29" s="66" t="s">
        <v>10</v>
      </c>
      <c r="C29" s="67">
        <v>29650.001234567902</v>
      </c>
      <c r="D29" s="78" t="s">
        <v>79</v>
      </c>
      <c r="E29" s="68" t="s">
        <v>11</v>
      </c>
      <c r="F29" s="66">
        <v>112</v>
      </c>
      <c r="G29" s="66">
        <v>108</v>
      </c>
      <c r="H29" s="66" t="s">
        <v>22</v>
      </c>
      <c r="I29" s="65" t="s">
        <v>80</v>
      </c>
      <c r="J29" s="66" t="s">
        <v>156</v>
      </c>
      <c r="K29" s="69">
        <v>1736</v>
      </c>
      <c r="L29" s="66"/>
      <c r="M29" s="70" t="s">
        <v>123</v>
      </c>
      <c r="N29" s="71" t="s">
        <v>140</v>
      </c>
      <c r="O29" s="35" t="s">
        <v>22</v>
      </c>
      <c r="P29" s="5">
        <v>1</v>
      </c>
      <c r="Q29" s="5">
        <v>1</v>
      </c>
      <c r="R29" s="6">
        <f t="shared" si="4"/>
        <v>0.5</v>
      </c>
      <c r="S29" s="5">
        <f>90+112</f>
        <v>202</v>
      </c>
      <c r="T29" s="42">
        <f>97+108</f>
        <v>205</v>
      </c>
    </row>
    <row r="30" spans="1:20" ht="16.95" customHeight="1" x14ac:dyDescent="0.3">
      <c r="A30" s="5">
        <v>468</v>
      </c>
      <c r="B30" s="4" t="s">
        <v>17</v>
      </c>
      <c r="C30" s="7">
        <v>29651.001234567902</v>
      </c>
      <c r="D30" s="14" t="s">
        <v>81</v>
      </c>
      <c r="E30" s="4" t="s">
        <v>11</v>
      </c>
      <c r="F30" s="4">
        <v>117</v>
      </c>
      <c r="G30" s="4">
        <v>140</v>
      </c>
      <c r="H30" s="8" t="s">
        <v>19</v>
      </c>
      <c r="I30" s="5" t="s">
        <v>36</v>
      </c>
      <c r="J30" s="4" t="s">
        <v>20</v>
      </c>
      <c r="K30" s="37">
        <v>1867</v>
      </c>
      <c r="L30" s="4"/>
      <c r="M30" s="31" t="s">
        <v>123</v>
      </c>
      <c r="N30" s="32" t="s">
        <v>141</v>
      </c>
      <c r="O30" s="35" t="s">
        <v>64</v>
      </c>
      <c r="P30" s="5">
        <v>0</v>
      </c>
      <c r="Q30" s="5">
        <v>2</v>
      </c>
      <c r="R30" s="6">
        <f t="shared" si="4"/>
        <v>0</v>
      </c>
      <c r="S30" s="5">
        <f>105+102</f>
        <v>207</v>
      </c>
      <c r="T30" s="42">
        <f>116+118</f>
        <v>234</v>
      </c>
    </row>
    <row r="31" spans="1:20" ht="16.95" customHeight="1" x14ac:dyDescent="0.3">
      <c r="A31" s="65">
        <v>470</v>
      </c>
      <c r="B31" s="66" t="s">
        <v>21</v>
      </c>
      <c r="C31" s="67">
        <v>29653.001234567902</v>
      </c>
      <c r="D31" s="65" t="s">
        <v>82</v>
      </c>
      <c r="E31" s="66" t="s">
        <v>11</v>
      </c>
      <c r="F31" s="66">
        <v>113</v>
      </c>
      <c r="G31" s="66">
        <v>129</v>
      </c>
      <c r="H31" s="68" t="s">
        <v>24</v>
      </c>
      <c r="I31" s="65" t="s">
        <v>83</v>
      </c>
      <c r="J31" s="66" t="s">
        <v>152</v>
      </c>
      <c r="K31" s="69">
        <v>2617</v>
      </c>
      <c r="L31" s="66" t="s">
        <v>159</v>
      </c>
      <c r="M31" s="70" t="s">
        <v>123</v>
      </c>
      <c r="N31" s="71" t="s">
        <v>142</v>
      </c>
      <c r="O31" s="35" t="s">
        <v>25</v>
      </c>
      <c r="P31" s="5">
        <v>0</v>
      </c>
      <c r="Q31" s="5">
        <v>2</v>
      </c>
      <c r="R31" s="6">
        <f t="shared" si="4"/>
        <v>0</v>
      </c>
      <c r="S31" s="5">
        <f>92+88</f>
        <v>180</v>
      </c>
      <c r="T31" s="42">
        <f>101+104</f>
        <v>205</v>
      </c>
    </row>
    <row r="32" spans="1:20" ht="16.95" customHeight="1" x14ac:dyDescent="0.3">
      <c r="A32" s="5" t="s">
        <v>168</v>
      </c>
      <c r="B32" s="4" t="s">
        <v>33</v>
      </c>
      <c r="C32" s="7">
        <v>29654.001238425924</v>
      </c>
      <c r="D32" s="5" t="s">
        <v>84</v>
      </c>
      <c r="E32" s="4" t="s">
        <v>11</v>
      </c>
      <c r="F32" s="4">
        <v>106</v>
      </c>
      <c r="G32" s="4">
        <v>115</v>
      </c>
      <c r="H32" s="8" t="s">
        <v>24</v>
      </c>
      <c r="I32" s="5" t="s">
        <v>85</v>
      </c>
      <c r="J32" s="4" t="s">
        <v>152</v>
      </c>
      <c r="K32" s="33">
        <v>511</v>
      </c>
      <c r="L32" s="4"/>
      <c r="M32" s="31" t="s">
        <v>123</v>
      </c>
      <c r="N32" s="32" t="s">
        <v>73</v>
      </c>
      <c r="O32" s="35"/>
      <c r="P32" s="4"/>
      <c r="Q32" s="4"/>
      <c r="R32" s="4"/>
      <c r="S32" s="5"/>
      <c r="T32" s="42"/>
    </row>
    <row r="33" spans="1:20" ht="16.95" customHeight="1" x14ac:dyDescent="0.3">
      <c r="A33" s="65">
        <v>473</v>
      </c>
      <c r="B33" s="66" t="s">
        <v>29</v>
      </c>
      <c r="C33" s="67">
        <v>29656.001234567902</v>
      </c>
      <c r="D33" s="65" t="s">
        <v>86</v>
      </c>
      <c r="E33" s="66" t="s">
        <v>11</v>
      </c>
      <c r="F33" s="66">
        <v>88</v>
      </c>
      <c r="G33" s="66">
        <v>104</v>
      </c>
      <c r="H33" s="68" t="s">
        <v>25</v>
      </c>
      <c r="I33" s="65" t="s">
        <v>87</v>
      </c>
      <c r="J33" s="66" t="s">
        <v>26</v>
      </c>
      <c r="K33" s="69">
        <v>904</v>
      </c>
      <c r="L33" s="66"/>
      <c r="M33" s="70" t="s">
        <v>123</v>
      </c>
      <c r="N33" s="71" t="s">
        <v>75</v>
      </c>
      <c r="O33" s="17"/>
      <c r="P33" s="16">
        <f t="shared" ref="P33:Q33" si="5">SUM(P22:P32)</f>
        <v>3</v>
      </c>
      <c r="Q33" s="16">
        <f t="shared" si="5"/>
        <v>15</v>
      </c>
      <c r="R33" s="19">
        <f>+P33/R34</f>
        <v>0.17647058823529413</v>
      </c>
      <c r="S33" s="28">
        <f t="shared" ref="S33:T33" si="6">SUM(S22:S32)</f>
        <v>1698</v>
      </c>
      <c r="T33" s="29">
        <f t="shared" si="6"/>
        <v>1941</v>
      </c>
    </row>
    <row r="34" spans="1:20" ht="16.95" customHeight="1" thickBot="1" x14ac:dyDescent="0.35">
      <c r="A34" s="5">
        <v>474</v>
      </c>
      <c r="B34" s="4" t="s">
        <v>17</v>
      </c>
      <c r="C34" s="7">
        <v>29658.001234567902</v>
      </c>
      <c r="D34" s="5" t="s">
        <v>37</v>
      </c>
      <c r="E34" s="4" t="s">
        <v>19</v>
      </c>
      <c r="F34" s="4">
        <v>110</v>
      </c>
      <c r="G34" s="4">
        <v>116</v>
      </c>
      <c r="H34" s="8" t="s">
        <v>11</v>
      </c>
      <c r="I34" s="5" t="s">
        <v>88</v>
      </c>
      <c r="J34" s="4" t="s">
        <v>151</v>
      </c>
      <c r="K34" s="37">
        <v>1732</v>
      </c>
      <c r="L34" s="4"/>
      <c r="M34" s="31" t="s">
        <v>123</v>
      </c>
      <c r="N34" s="32" t="s">
        <v>143</v>
      </c>
      <c r="O34" s="20"/>
      <c r="P34" s="21"/>
      <c r="Q34" s="21"/>
      <c r="R34" s="22">
        <f>+P33+Q33-1</f>
        <v>17</v>
      </c>
      <c r="S34" s="55">
        <f>+S33/R34</f>
        <v>99.882352941176464</v>
      </c>
      <c r="T34" s="56">
        <f>+T33/R34</f>
        <v>114.17647058823529</v>
      </c>
    </row>
    <row r="35" spans="1:20" ht="16.95" customHeight="1" thickBot="1" x14ac:dyDescent="0.35">
      <c r="A35" s="65">
        <v>479</v>
      </c>
      <c r="B35" s="73" t="s">
        <v>13</v>
      </c>
      <c r="C35" s="67">
        <v>29659.001234567902</v>
      </c>
      <c r="D35" s="75" t="s">
        <v>89</v>
      </c>
      <c r="E35" s="73" t="s">
        <v>25</v>
      </c>
      <c r="F35" s="73">
        <v>0</v>
      </c>
      <c r="G35" s="73">
        <v>2</v>
      </c>
      <c r="H35" s="68" t="s">
        <v>11</v>
      </c>
      <c r="I35" s="75" t="s">
        <v>90</v>
      </c>
      <c r="J35" s="66" t="s">
        <v>151</v>
      </c>
      <c r="K35" s="38"/>
      <c r="L35" s="73" t="s">
        <v>91</v>
      </c>
      <c r="M35" s="70" t="s">
        <v>123</v>
      </c>
      <c r="N35" s="71" t="s">
        <v>144</v>
      </c>
      <c r="O35" s="26"/>
      <c r="P35" s="26"/>
      <c r="Q35" s="26"/>
      <c r="R35" s="26"/>
      <c r="S35" s="43"/>
      <c r="T35" s="43"/>
    </row>
    <row r="36" spans="1:20" ht="16.95" customHeight="1" x14ac:dyDescent="0.3">
      <c r="A36" s="5">
        <v>490</v>
      </c>
      <c r="B36" s="4" t="s">
        <v>33</v>
      </c>
      <c r="C36" s="7">
        <v>29668.001234567902</v>
      </c>
      <c r="D36" s="5" t="s">
        <v>92</v>
      </c>
      <c r="E36" s="4" t="s">
        <v>64</v>
      </c>
      <c r="F36" s="4">
        <v>98</v>
      </c>
      <c r="G36" s="4">
        <v>104</v>
      </c>
      <c r="H36" s="8" t="s">
        <v>11</v>
      </c>
      <c r="I36" s="5" t="s">
        <v>93</v>
      </c>
      <c r="J36" s="4" t="s">
        <v>151</v>
      </c>
      <c r="K36" s="37">
        <v>1328</v>
      </c>
      <c r="L36" s="4"/>
      <c r="M36" s="31" t="s">
        <v>123</v>
      </c>
      <c r="N36" s="32" t="s">
        <v>145</v>
      </c>
      <c r="O36" s="39" t="s">
        <v>112</v>
      </c>
      <c r="P36" s="15" t="s">
        <v>106</v>
      </c>
      <c r="Q36" s="15" t="s">
        <v>107</v>
      </c>
      <c r="R36" s="15" t="s">
        <v>108</v>
      </c>
      <c r="S36" s="15" t="s">
        <v>109</v>
      </c>
      <c r="T36" s="41" t="s">
        <v>110</v>
      </c>
    </row>
    <row r="37" spans="1:20" ht="16.95" customHeight="1" x14ac:dyDescent="0.3">
      <c r="A37" s="65">
        <v>494</v>
      </c>
      <c r="B37" s="66" t="s">
        <v>29</v>
      </c>
      <c r="C37" s="67">
        <v>29670.001234567902</v>
      </c>
      <c r="D37" s="65" t="s">
        <v>94</v>
      </c>
      <c r="E37" s="66" t="s">
        <v>24</v>
      </c>
      <c r="F37" s="66">
        <v>117</v>
      </c>
      <c r="G37" s="66">
        <v>128</v>
      </c>
      <c r="H37" s="68" t="s">
        <v>11</v>
      </c>
      <c r="I37" s="65" t="s">
        <v>95</v>
      </c>
      <c r="J37" s="66" t="s">
        <v>151</v>
      </c>
      <c r="K37" s="69">
        <v>1402</v>
      </c>
      <c r="L37" s="66"/>
      <c r="M37" s="70" t="s">
        <v>123</v>
      </c>
      <c r="N37" s="71" t="s">
        <v>146</v>
      </c>
      <c r="O37" s="34" t="s">
        <v>23</v>
      </c>
      <c r="P37" s="5">
        <f t="shared" ref="P37:Q40" si="7">P6+P22</f>
        <v>0</v>
      </c>
      <c r="Q37" s="5">
        <f t="shared" si="7"/>
        <v>5</v>
      </c>
      <c r="R37" s="6">
        <f t="shared" ref="R37:R40" si="8">+P37/(P37+Q37)</f>
        <v>0</v>
      </c>
      <c r="S37" s="5">
        <f t="shared" ref="S37:T40" si="9">S6+S22</f>
        <v>490</v>
      </c>
      <c r="T37" s="42">
        <f t="shared" si="9"/>
        <v>543</v>
      </c>
    </row>
    <row r="38" spans="1:20" ht="16.95" customHeight="1" x14ac:dyDescent="0.3">
      <c r="A38" s="5">
        <v>495</v>
      </c>
      <c r="B38" s="4" t="s">
        <v>10</v>
      </c>
      <c r="C38" s="7">
        <v>29671.001234567902</v>
      </c>
      <c r="D38" s="5" t="s">
        <v>38</v>
      </c>
      <c r="E38" s="4" t="s">
        <v>31</v>
      </c>
      <c r="F38" s="4">
        <v>81</v>
      </c>
      <c r="G38" s="4">
        <v>93</v>
      </c>
      <c r="H38" s="8" t="s">
        <v>11</v>
      </c>
      <c r="I38" s="5" t="s">
        <v>96</v>
      </c>
      <c r="J38" s="4" t="s">
        <v>151</v>
      </c>
      <c r="K38" s="37">
        <v>1238</v>
      </c>
      <c r="L38" s="4"/>
      <c r="M38" s="31" t="s">
        <v>123</v>
      </c>
      <c r="N38" s="32" t="s">
        <v>147</v>
      </c>
      <c r="O38" s="35" t="s">
        <v>49</v>
      </c>
      <c r="P38" s="5">
        <f t="shared" si="7"/>
        <v>3</v>
      </c>
      <c r="Q38" s="5">
        <f t="shared" si="7"/>
        <v>1</v>
      </c>
      <c r="R38" s="6">
        <f t="shared" si="8"/>
        <v>0.75</v>
      </c>
      <c r="S38" s="5">
        <f t="shared" si="9"/>
        <v>282</v>
      </c>
      <c r="T38" s="42">
        <f t="shared" si="9"/>
        <v>285</v>
      </c>
    </row>
    <row r="39" spans="1:20" ht="16.95" customHeight="1" x14ac:dyDescent="0.3">
      <c r="A39" s="65">
        <v>499</v>
      </c>
      <c r="B39" s="66" t="s">
        <v>13</v>
      </c>
      <c r="C39" s="67">
        <v>29673.001234567902</v>
      </c>
      <c r="D39" s="65" t="s">
        <v>97</v>
      </c>
      <c r="E39" s="68" t="s">
        <v>24</v>
      </c>
      <c r="F39" s="66">
        <v>96</v>
      </c>
      <c r="G39" s="66">
        <v>94</v>
      </c>
      <c r="H39" s="66" t="s">
        <v>11</v>
      </c>
      <c r="I39" s="65" t="s">
        <v>98</v>
      </c>
      <c r="J39" s="66" t="s">
        <v>151</v>
      </c>
      <c r="K39" s="69">
        <v>2067</v>
      </c>
      <c r="L39" s="66"/>
      <c r="M39" s="70" t="s">
        <v>123</v>
      </c>
      <c r="N39" s="71" t="s">
        <v>148</v>
      </c>
      <c r="O39" s="35" t="s">
        <v>24</v>
      </c>
      <c r="P39" s="5">
        <f t="shared" si="7"/>
        <v>1</v>
      </c>
      <c r="Q39" s="5">
        <f t="shared" si="7"/>
        <v>5</v>
      </c>
      <c r="R39" s="6">
        <f t="shared" si="8"/>
        <v>0.16666666666666666</v>
      </c>
      <c r="S39" s="5">
        <f t="shared" si="9"/>
        <v>622</v>
      </c>
      <c r="T39" s="42">
        <f t="shared" si="9"/>
        <v>680</v>
      </c>
    </row>
    <row r="40" spans="1:20" ht="16.95" customHeight="1" x14ac:dyDescent="0.3">
      <c r="A40" s="5">
        <v>500</v>
      </c>
      <c r="B40" s="4" t="s">
        <v>21</v>
      </c>
      <c r="C40" s="7">
        <v>29674.001234567902</v>
      </c>
      <c r="D40" s="5" t="s">
        <v>99</v>
      </c>
      <c r="E40" s="4" t="s">
        <v>31</v>
      </c>
      <c r="F40" s="4">
        <v>106</v>
      </c>
      <c r="G40" s="4">
        <v>124</v>
      </c>
      <c r="H40" s="8" t="s">
        <v>11</v>
      </c>
      <c r="I40" s="5" t="s">
        <v>100</v>
      </c>
      <c r="J40" s="4" t="s">
        <v>151</v>
      </c>
      <c r="K40" s="37">
        <v>1160</v>
      </c>
      <c r="L40" s="4"/>
      <c r="M40" s="31" t="s">
        <v>123</v>
      </c>
      <c r="N40" s="32" t="s">
        <v>149</v>
      </c>
      <c r="O40" s="35" t="s">
        <v>31</v>
      </c>
      <c r="P40" s="5">
        <f t="shared" si="7"/>
        <v>3</v>
      </c>
      <c r="Q40" s="5">
        <f t="shared" si="7"/>
        <v>2</v>
      </c>
      <c r="R40" s="6">
        <f t="shared" si="8"/>
        <v>0.6</v>
      </c>
      <c r="S40" s="5">
        <f t="shared" si="9"/>
        <v>521</v>
      </c>
      <c r="T40" s="42">
        <f t="shared" si="9"/>
        <v>506</v>
      </c>
    </row>
    <row r="41" spans="1:20" ht="16.95" customHeight="1" x14ac:dyDescent="0.3">
      <c r="A41" s="65">
        <v>503</v>
      </c>
      <c r="B41" s="66" t="s">
        <v>15</v>
      </c>
      <c r="C41" s="67">
        <v>29676.001234567902</v>
      </c>
      <c r="D41" s="65" t="s">
        <v>101</v>
      </c>
      <c r="E41" s="66" t="s">
        <v>22</v>
      </c>
      <c r="F41" s="66">
        <v>61</v>
      </c>
      <c r="G41" s="66">
        <v>122</v>
      </c>
      <c r="H41" s="68" t="s">
        <v>11</v>
      </c>
      <c r="I41" s="65" t="s">
        <v>102</v>
      </c>
      <c r="J41" s="66" t="s">
        <v>151</v>
      </c>
      <c r="K41" s="69">
        <v>1756</v>
      </c>
      <c r="L41" s="66"/>
      <c r="M41" s="70" t="s">
        <v>123</v>
      </c>
      <c r="N41" s="71" t="s">
        <v>150</v>
      </c>
      <c r="O41" s="35" t="s">
        <v>11</v>
      </c>
      <c r="P41" s="5"/>
      <c r="Q41" s="5"/>
      <c r="R41" s="6"/>
      <c r="S41" s="5"/>
      <c r="T41" s="42"/>
    </row>
    <row r="42" spans="1:20" ht="15" thickBot="1" x14ac:dyDescent="0.35">
      <c r="A42" s="13"/>
      <c r="B42" s="4"/>
      <c r="C42" s="7"/>
      <c r="D42" s="5"/>
      <c r="E42" s="4"/>
      <c r="F42" s="4"/>
      <c r="G42" s="4"/>
      <c r="H42" s="8"/>
      <c r="I42" s="5"/>
      <c r="N42" s="32"/>
      <c r="O42" s="34"/>
      <c r="P42" s="5"/>
      <c r="Q42" s="5"/>
      <c r="R42" s="6"/>
      <c r="S42" s="5"/>
      <c r="T42" s="42"/>
    </row>
    <row r="43" spans="1:20" x14ac:dyDescent="0.3">
      <c r="A43" s="1"/>
      <c r="B43" s="4"/>
      <c r="C43" s="7"/>
      <c r="D43" s="5"/>
      <c r="E43" s="4"/>
      <c r="F43" s="4"/>
      <c r="G43" s="4"/>
      <c r="H43" s="57"/>
      <c r="I43" s="59"/>
      <c r="J43" s="46"/>
      <c r="K43" s="46"/>
      <c r="L43" s="45" t="s">
        <v>163</v>
      </c>
      <c r="M43" s="47"/>
      <c r="N43" s="32"/>
      <c r="O43" s="35" t="s">
        <v>19</v>
      </c>
      <c r="P43" s="5">
        <f t="shared" ref="P43:Q46" si="10">P12+P28</f>
        <v>2</v>
      </c>
      <c r="Q43" s="5">
        <f t="shared" si="10"/>
        <v>2</v>
      </c>
      <c r="R43" s="6">
        <f t="shared" ref="R43:R46" si="11">+P43/(P43+Q43)</f>
        <v>0.5</v>
      </c>
      <c r="S43" s="5">
        <f t="shared" ref="S43:T46" si="12">S12+S28</f>
        <v>442</v>
      </c>
      <c r="T43" s="42">
        <f t="shared" si="12"/>
        <v>480</v>
      </c>
    </row>
    <row r="44" spans="1:20" x14ac:dyDescent="0.3">
      <c r="A44" s="1"/>
      <c r="B44" s="4"/>
      <c r="C44" s="7"/>
      <c r="D44" s="5"/>
      <c r="E44" s="4"/>
      <c r="F44" s="4"/>
      <c r="G44" s="4"/>
      <c r="H44" s="58"/>
      <c r="I44" s="23"/>
      <c r="J44" s="63" t="s">
        <v>162</v>
      </c>
      <c r="K44" s="64">
        <v>23616</v>
      </c>
      <c r="L44" s="24"/>
      <c r="M44" s="60"/>
      <c r="N44" s="32"/>
      <c r="O44" s="35" t="s">
        <v>22</v>
      </c>
      <c r="P44" s="5">
        <f t="shared" si="10"/>
        <v>3</v>
      </c>
      <c r="Q44" s="5">
        <f t="shared" si="10"/>
        <v>1</v>
      </c>
      <c r="R44" s="6">
        <f t="shared" si="11"/>
        <v>0.75</v>
      </c>
      <c r="S44" s="5">
        <f t="shared" si="12"/>
        <v>427</v>
      </c>
      <c r="T44" s="42">
        <f t="shared" si="12"/>
        <v>361</v>
      </c>
    </row>
    <row r="45" spans="1:20" x14ac:dyDescent="0.3">
      <c r="A45" s="1"/>
      <c r="B45" s="4"/>
      <c r="C45" s="7"/>
      <c r="D45" s="5"/>
      <c r="E45" s="4"/>
      <c r="F45" s="4"/>
      <c r="G45" s="4"/>
      <c r="H45" s="48" t="s">
        <v>170</v>
      </c>
      <c r="I45" s="23"/>
      <c r="J45" s="24" t="s">
        <v>160</v>
      </c>
      <c r="K45" s="49">
        <f>+K6+K10+K11+K12+K13+K20+K21+K22+K23+K28+K34+K35+K36+K37+K38+K39+K40+K41</f>
        <v>24705</v>
      </c>
      <c r="L45" s="23">
        <v>17</v>
      </c>
      <c r="M45" s="50">
        <f>+K45/L45</f>
        <v>1453.2352941176471</v>
      </c>
      <c r="N45" s="32"/>
      <c r="O45" s="35" t="s">
        <v>64</v>
      </c>
      <c r="P45" s="5">
        <f t="shared" si="10"/>
        <v>1</v>
      </c>
      <c r="Q45" s="5">
        <f t="shared" si="10"/>
        <v>3</v>
      </c>
      <c r="R45" s="6">
        <f t="shared" si="11"/>
        <v>0.25</v>
      </c>
      <c r="S45" s="5">
        <f t="shared" si="12"/>
        <v>422</v>
      </c>
      <c r="T45" s="42">
        <f t="shared" si="12"/>
        <v>454</v>
      </c>
    </row>
    <row r="46" spans="1:20" ht="15" thickBot="1" x14ac:dyDescent="0.35">
      <c r="A46" s="1"/>
      <c r="B46" s="4"/>
      <c r="C46" s="7"/>
      <c r="D46" s="5"/>
      <c r="E46" s="4"/>
      <c r="F46" s="4"/>
      <c r="G46" s="4"/>
      <c r="H46" s="51" t="s">
        <v>171</v>
      </c>
      <c r="I46" s="53"/>
      <c r="J46" s="61" t="s">
        <v>161</v>
      </c>
      <c r="K46" s="52">
        <f>+K7+K8+K9+K14+K15+K16+K18+K19+K24+K25+K26+K27+K29+K30+K31+K32+K33</f>
        <v>24470</v>
      </c>
      <c r="L46" s="53">
        <v>17</v>
      </c>
      <c r="M46" s="54">
        <f>+K46/L46</f>
        <v>1439.4117647058824</v>
      </c>
      <c r="N46" s="32"/>
      <c r="O46" s="35" t="s">
        <v>25</v>
      </c>
      <c r="P46" s="5">
        <f t="shared" si="10"/>
        <v>1</v>
      </c>
      <c r="Q46" s="5">
        <f t="shared" si="10"/>
        <v>3</v>
      </c>
      <c r="R46" s="6">
        <f t="shared" si="11"/>
        <v>0.25</v>
      </c>
      <c r="S46" s="5">
        <f t="shared" si="12"/>
        <v>272</v>
      </c>
      <c r="T46" s="42">
        <f t="shared" si="12"/>
        <v>301</v>
      </c>
    </row>
    <row r="47" spans="1:20" x14ac:dyDescent="0.3">
      <c r="A47" s="1"/>
      <c r="B47" s="4"/>
      <c r="C47" s="7"/>
      <c r="D47" s="5"/>
      <c r="E47" s="4"/>
      <c r="F47" s="4"/>
      <c r="G47" s="4"/>
      <c r="H47" s="8"/>
      <c r="I47" s="5"/>
      <c r="J47" s="4"/>
      <c r="K47" s="9"/>
      <c r="L47" s="5"/>
      <c r="M47" s="36"/>
      <c r="N47" s="32"/>
      <c r="O47" s="35"/>
      <c r="P47" s="4"/>
      <c r="Q47" s="4"/>
      <c r="R47" s="4"/>
      <c r="S47" s="5"/>
      <c r="T47" s="42"/>
    </row>
    <row r="48" spans="1:20" x14ac:dyDescent="0.3">
      <c r="A48" s="1"/>
      <c r="B48" s="4"/>
      <c r="C48" s="7"/>
      <c r="D48" s="5"/>
      <c r="E48" s="4"/>
      <c r="F48" s="4"/>
      <c r="G48" s="4"/>
      <c r="H48" s="8"/>
      <c r="I48" s="5"/>
      <c r="J48" s="4"/>
      <c r="K48" s="9"/>
      <c r="L48" s="5"/>
      <c r="M48" s="36"/>
      <c r="N48" s="32"/>
      <c r="O48" s="17"/>
      <c r="P48" s="16">
        <f t="shared" ref="P48:Q48" si="13">SUM(P37:P47)</f>
        <v>14</v>
      </c>
      <c r="Q48" s="16">
        <f t="shared" si="13"/>
        <v>22</v>
      </c>
      <c r="R48" s="30">
        <f>+P48/R49</f>
        <v>0.3888888888888889</v>
      </c>
      <c r="S48" s="28">
        <f t="shared" ref="S48:T48" si="14">SUM(S37:S47)</f>
        <v>3478</v>
      </c>
      <c r="T48" s="29">
        <f t="shared" si="14"/>
        <v>3610</v>
      </c>
    </row>
    <row r="49" spans="1:20" ht="15" thickBot="1" x14ac:dyDescent="0.35">
      <c r="A49" s="1"/>
      <c r="B49" s="4"/>
      <c r="C49" s="7"/>
      <c r="D49" s="5"/>
      <c r="E49" s="4"/>
      <c r="F49" s="4"/>
      <c r="G49" s="4"/>
      <c r="H49" s="8"/>
      <c r="I49" s="5"/>
      <c r="J49" s="4"/>
      <c r="K49" s="9"/>
      <c r="L49" s="5"/>
      <c r="M49" s="36"/>
      <c r="N49" s="32"/>
      <c r="O49" s="20"/>
      <c r="P49" s="21"/>
      <c r="Q49" s="21"/>
      <c r="R49" s="22">
        <f>+P48+Q48</f>
        <v>36</v>
      </c>
      <c r="S49" s="55">
        <f>+S48/R49</f>
        <v>96.611111111111114</v>
      </c>
      <c r="T49" s="56">
        <f>+T48/R49</f>
        <v>100.27777777777777</v>
      </c>
    </row>
  </sheetData>
  <sheetProtection sheet="1" objects="1" scenarios="1"/>
  <pageMargins left="0.2" right="0.2" top="0.25" bottom="0.2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80-81 Schedule-Results</vt:lpstr>
      <vt:lpstr>'80-81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2024-11-30T09:36:25Z</cp:lastPrinted>
  <dcterms:created xsi:type="dcterms:W3CDTF">2016-09-21T12:11:48Z</dcterms:created>
  <dcterms:modified xsi:type="dcterms:W3CDTF">2025-06-23T10:09:56Z</dcterms:modified>
</cp:coreProperties>
</file>